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995" windowHeight="7170" activeTab="0"/>
  </bookViews>
  <sheets>
    <sheet name="Salinity Project Analysis" sheetId="1" r:id="rId1"/>
  </sheets>
  <definedNames>
    <definedName name="_xlnm.Print_Area" localSheetId="0">'Salinity Project Analysis'!$A$1:$M$160</definedName>
  </definedNames>
  <calcPr fullCalcOnLoad="1"/>
</workbook>
</file>

<file path=xl/sharedStrings.xml><?xml version="1.0" encoding="utf-8"?>
<sst xmlns="http://schemas.openxmlformats.org/spreadsheetml/2006/main" count="179" uniqueCount="110">
  <si>
    <t>Updated: 22 August 2003</t>
  </si>
  <si>
    <t>CRC LEME</t>
  </si>
  <si>
    <t>Salinity Projects Analysis</t>
  </si>
  <si>
    <t>for the 3 Year Period from 1 July 2002 to 30 June 2005</t>
  </si>
  <si>
    <t>YEAR 1</t>
  </si>
  <si>
    <t>YEAR 2</t>
  </si>
  <si>
    <t>YEAR 3</t>
  </si>
  <si>
    <t>YEAR 4</t>
  </si>
  <si>
    <t>YEAR 5</t>
  </si>
  <si>
    <t>YEAR 6</t>
  </si>
  <si>
    <t>YEAR 7</t>
  </si>
  <si>
    <t>TOTAL</t>
  </si>
  <si>
    <t>2002/03</t>
  </si>
  <si>
    <t>2003/04</t>
  </si>
  <si>
    <t>2004/05</t>
  </si>
  <si>
    <t>2005/06</t>
  </si>
  <si>
    <t>2006/07</t>
  </si>
  <si>
    <t>2007/08</t>
  </si>
  <si>
    <t>$'000</t>
  </si>
  <si>
    <t>Actual</t>
  </si>
  <si>
    <t>Budget</t>
  </si>
  <si>
    <t>CASH  INFLOW</t>
  </si>
  <si>
    <t>INCOME</t>
  </si>
  <si>
    <t>Note</t>
  </si>
  <si>
    <t xml:space="preserve"> </t>
  </si>
  <si>
    <t>GA Additional Cash Contribution</t>
  </si>
  <si>
    <t>MDBC</t>
  </si>
  <si>
    <t>SA Projects 4.1 to 4.7</t>
  </si>
  <si>
    <t>Lower Balonne Catchment 4.8</t>
  </si>
  <si>
    <t>Salt Mobilisation &amp; Water Quality 4.9</t>
  </si>
  <si>
    <t xml:space="preserve">   TOTAL INCOME</t>
  </si>
  <si>
    <t>BALANCE FROM PREVIOUS YEAR</t>
  </si>
  <si>
    <t>CONTINGENCY RESERVE BROUGHT FORWARD</t>
  </si>
  <si>
    <t>TOTAL CASH AVAILABLE</t>
  </si>
  <si>
    <t>CASH  OUTFLOW</t>
  </si>
  <si>
    <t>EXPENDITURE</t>
  </si>
  <si>
    <t>Industry Funded Salaries:</t>
  </si>
  <si>
    <t>Technology Transfer 4.1</t>
  </si>
  <si>
    <t>Riverland 4.2</t>
  </si>
  <si>
    <t>Tintinara 4.3</t>
  </si>
  <si>
    <t>Dighem Data SA 4.4</t>
  </si>
  <si>
    <t>Angus Bremer Hills 4.5</t>
  </si>
  <si>
    <t>Angus Bremer Plains 4.6</t>
  </si>
  <si>
    <t>Jamestown 4.7</t>
  </si>
  <si>
    <t>Uper Burdekin Regolith 4.9</t>
  </si>
  <si>
    <t>Industry funded salaries for Projects 4.1 to 4.8</t>
  </si>
  <si>
    <t>Other Projects</t>
  </si>
  <si>
    <t>TOTAL INDUSTRY FUNDED SALARIES</t>
  </si>
  <si>
    <t>(1)</t>
  </si>
  <si>
    <t>Other Industry Funded Projects</t>
  </si>
  <si>
    <t xml:space="preserve">   STAFF EMPLOYED USING EXTERNAL SALINITY FUNDS</t>
  </si>
  <si>
    <t xml:space="preserve">   STAFF EMPLOYED USING NSW DMR FUNDS</t>
  </si>
  <si>
    <t xml:space="preserve">   STAFF EMPLOYED BY BRS CASH CONTRIBUTION</t>
  </si>
  <si>
    <t xml:space="preserve">   STAFF EMPLOYED USING MCA FUNDS</t>
  </si>
  <si>
    <t xml:space="preserve">   ONGOING CASH FUNDED PROGRAM LEADERS (ASSUME 2)</t>
  </si>
  <si>
    <t>OPERATING EXPENDITURE:-</t>
  </si>
  <si>
    <t xml:space="preserve">   LEME2 SET UP COSTS</t>
  </si>
  <si>
    <t>Salt Mobilisation and Water Quality 4.9</t>
  </si>
  <si>
    <t xml:space="preserve">   ADVERTISING AND RECRUITMENT COSTS </t>
  </si>
  <si>
    <t xml:space="preserve">   OPERATING &amp; TRAVEL COSTS - OPERATIONS MANAGER</t>
  </si>
  <si>
    <t xml:space="preserve">   CONFERENCE SUPPORT - 16TH AGC</t>
  </si>
  <si>
    <t xml:space="preserve">   CHRISTMAS FUNCTION</t>
  </si>
  <si>
    <t xml:space="preserve">   WEB UPDATE</t>
  </si>
  <si>
    <t xml:space="preserve">  ANNUAL REPORT</t>
  </si>
  <si>
    <t xml:space="preserve">   FEE CHARGED BY FACILITATOR</t>
  </si>
  <si>
    <t>TOTAL OPERATING</t>
  </si>
  <si>
    <t xml:space="preserve">   TOTAL EXPENDITURE </t>
  </si>
  <si>
    <t xml:space="preserve">  CONTINGENCY RESERVE</t>
  </si>
  <si>
    <t xml:space="preserve">NET CASH BALANCE </t>
  </si>
  <si>
    <t>LESS CONTINGENCY RESERVE</t>
  </si>
  <si>
    <t>NET CASH BALANCE AFTER CONTINGENCY RESERVE</t>
  </si>
  <si>
    <t>EXPENDITURE  ANALYSIS</t>
  </si>
  <si>
    <t>IN-KIND SALARY  (INC ON-COSTS)</t>
  </si>
  <si>
    <t>TOTAL CASH SALARY  (INC ON-COSTS)</t>
  </si>
  <si>
    <t>TOTAL STIPEND  (PhD + HONOURS)</t>
  </si>
  <si>
    <t>TOTAL SALARY COST (IN-KIND + CASH + STIPEND)</t>
  </si>
  <si>
    <t>TOTAL OPERATING  COST</t>
  </si>
  <si>
    <t>NO SETUP &amp; EXIT</t>
  </si>
  <si>
    <t>OPT 2</t>
  </si>
  <si>
    <t>NO SETUP</t>
  </si>
  <si>
    <t>OPT 3</t>
  </si>
  <si>
    <t>RATIO OF OPERATING COST  VS  TOTAL SALARY</t>
  </si>
  <si>
    <t>CAPITAL BUDGET</t>
  </si>
  <si>
    <t>TOTAL EXPENDITURE</t>
  </si>
  <si>
    <t>TOTAL SALARY (INCLUDING STIPEND)</t>
  </si>
  <si>
    <t>TOTAL CAPITAL</t>
  </si>
  <si>
    <t>N O T E S:</t>
  </si>
  <si>
    <t xml:space="preserve">A -  PROJECTED INCOME FROM COLLABORATIVE INDUSTRY PROJECTS </t>
  </si>
  <si>
    <t xml:space="preserve">       It is assumed that income from year 2 onwards will have an internal 10% profit margin.</t>
  </si>
  <si>
    <t>B -  SALARY: STAFF AT HEADQUARTERS</t>
  </si>
  <si>
    <t xml:space="preserve">       It is assumed that the annual salary increment is at the rate of 3%.</t>
  </si>
  <si>
    <t>C - SALARY: LEME 2  CASH FUNDED STAFF</t>
  </si>
  <si>
    <t>D - OPERATING COSTS SUPPORT: LEME2 RESEARCH STAFF</t>
  </si>
  <si>
    <t xml:space="preserve">       Yr1: $10K (for CRC funded researchers and In-Kind researchers of ANU, UC, AU, Curtin, CSIRO, AGSO &amp; BRS) vs $1.5K (for In-Kind researchers of NSW DMR &amp; PIRSA and for researchers externally funded by SMMSP, MTEC or Industry) </t>
  </si>
  <si>
    <t xml:space="preserve">       Yrs 2 - 5: $11K (for CRC funded researchers and In-Kind researchers of ANU, UC, AU, Curtin, CSIRO, AGSO &amp; BRS) vs $2K (for In-Kind researchers of NSW DMR &amp; PIRSA and for researchers externally funded by SMMSP, MTEC or Industry) </t>
  </si>
  <si>
    <t>Note:</t>
  </si>
  <si>
    <t>$147K of CRC funded salaries for 2002/03 is not accounted for in this analysis ($216K for 2003/04).</t>
  </si>
  <si>
    <t>CASH SALARIES</t>
  </si>
  <si>
    <t xml:space="preserve">Salary + </t>
  </si>
  <si>
    <t>CRC FUNDED</t>
  </si>
  <si>
    <t>On-Costs</t>
  </si>
  <si>
    <t>INDUSTRY FUNDED</t>
  </si>
  <si>
    <t>Fitzpatrick Andrew</t>
  </si>
  <si>
    <t>Reise, Please, Maly</t>
  </si>
  <si>
    <t>Lane Richard</t>
  </si>
  <si>
    <t>Tan</t>
  </si>
  <si>
    <t>Walsh Mary</t>
  </si>
  <si>
    <t>Munday</t>
  </si>
  <si>
    <t>CLW  Staffs</t>
  </si>
  <si>
    <t>TOTAL CRC FUNDED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</si>
</sst>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0.00000"/>
    <numFmt numFmtId="176" formatCode="0.0000"/>
    <numFmt numFmtId="177" formatCode="0.000"/>
    <numFmt numFmtId="178" formatCode="0.000000"/>
    <numFmt numFmtId="179" formatCode="0.000%"/>
    <numFmt numFmtId="180" formatCode="d/m/yy"/>
    <numFmt numFmtId="181" formatCode="d/m/yy\ h:mm"/>
    <numFmt numFmtId="182" formatCode="#,##0.0_);[Red]\(#,##0.0\)"/>
    <numFmt numFmtId="183" formatCode="_(* #,##0.000_);_(* \(#,##0.000\);_(* &quot;-&quot;??_);_(@_)"/>
    <numFmt numFmtId="184" formatCode="_(* #,##0.0_);_(* \(#,##0.0\);_(* &quot;-&quot;??_);_(@_)"/>
    <numFmt numFmtId="185" formatCode="#,##0.000_);[Red]\(#,##0.000\)"/>
    <numFmt numFmtId="186" formatCode="#,##0.0000_);[Red]\(#,##0.0000\)"/>
    <numFmt numFmtId="187" formatCode="#,##0.00000_);[Red]\(#,##0.00000\)"/>
    <numFmt numFmtId="188" formatCode="#,##0.000000_);[Red]\(#,##0.000000\)"/>
    <numFmt numFmtId="189" formatCode="0.0000%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_);_(* \(#,##0.000\);_(* &quot;-&quot;???_);_(@_)"/>
    <numFmt numFmtId="194" formatCode="#,##0.0000000000_);[Red]\(#,##0.0000000000\)"/>
    <numFmt numFmtId="195" formatCode="#,##0.000000000_);[Red]\(#,##0.000000000\)"/>
    <numFmt numFmtId="196" formatCode="#,##0.00000000_);[Red]\(#,##0.00000000\)"/>
    <numFmt numFmtId="197" formatCode="#,##0.0000000_);[Red]\(#,##0.0000000\)"/>
    <numFmt numFmtId="198" formatCode="_(* #,##0.0000_);_(* \(#,##0.0000\);_(* &quot;-&quot;??_);_(@_)"/>
    <numFmt numFmtId="199" formatCode="_(* #,##0.00000_);_(* \(#,##0.00000\);_(* &quot;-&quot;??_);_(@_)"/>
    <numFmt numFmtId="200" formatCode="_(* #,##0.0000_);_(* \(#,##0.0000\);_(* &quot;-&quot;_);_(@_)"/>
    <numFmt numFmtId="201" formatCode="_(* #,##0.00000_);_(* \(#,##0.00000\);_(* &quot;-&quot;_);_(@_)"/>
    <numFmt numFmtId="202" formatCode="_(* #,##0.0_);_(* \(#,##0.0\);_(* &quot;-&quot;?_);_(@_)"/>
    <numFmt numFmtId="203" formatCode="dd/mm/yyyy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#,##0.0_);\(#,##0.0\)"/>
    <numFmt numFmtId="207" formatCode="_(* #,##0_);_(* \(#,##0\);_(* &quot;-&quot;?_);_(@_)"/>
    <numFmt numFmtId="208" formatCode="_(&quot;$&quot;* #,##0.0_);_(&quot;$&quot;* \(#,##0.0\);_(&quot;$&quot;* &quot;-&quot;_);_(@_)"/>
    <numFmt numFmtId="209" formatCode="_(&quot;$&quot;* #,##0.00_);_(&quot;$&quot;* \(#,##0.00\);_(&quot;$&quot;* &quot;-&quot;_);_(@_)"/>
    <numFmt numFmtId="210" formatCode="_(* #,##0.000000_);_(* \(#,##0.000000\);_(* &quot;-&quot;_);_(@_)"/>
    <numFmt numFmtId="211" formatCode="_(* #,##0.0000000_);_(* \(#,##0.0000000\);_(* &quot;-&quot;_);_(@_)"/>
    <numFmt numFmtId="212" formatCode="_(* #,##0.00000000_);_(* \(#,##0.00000000\);_(* &quot;-&quot;_);_(@_)"/>
    <numFmt numFmtId="213" formatCode="_(* #,##0.000000000_);_(* \(#,##0.000000000\);_(* &quot;-&quot;_);_(@_)"/>
    <numFmt numFmtId="214" formatCode="0.0000000"/>
    <numFmt numFmtId="215" formatCode="_-* #,##0.0_-;\-* #,##0.0_-;_-* &quot;-&quot;??_-;_-@_-"/>
    <numFmt numFmtId="216" formatCode="_-* #,##0_-;\-* #,##0_-;_-* &quot;-&quot;??_-;_-@_-"/>
    <numFmt numFmtId="217" formatCode="#,##0.0"/>
    <numFmt numFmtId="218" formatCode="&quot;$&quot;#,##0"/>
    <numFmt numFmtId="219" formatCode="_-* #,##0.000_-;\-* #,##0.000_-;_-* &quot;-&quot;???_-;_-@_-"/>
    <numFmt numFmtId="220" formatCode="_-* #,##0.0_-;\-* #,##0.0_-;_-* &quot;-&quot;?_-;_-@_-"/>
    <numFmt numFmtId="221" formatCode="[$-C09]dddd\,\ d\ mmmm\ yyyy"/>
    <numFmt numFmtId="222" formatCode="[$-409]h:mm:ss\ AM/PM"/>
  </numFmts>
  <fonts count="2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36"/>
      <name val="Geneva"/>
      <family val="0"/>
    </font>
    <font>
      <u val="single"/>
      <sz val="7.5"/>
      <color indexed="12"/>
      <name val="Geneva"/>
      <family val="0"/>
    </font>
    <font>
      <sz val="8"/>
      <name val="Geneva"/>
      <family val="0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Geneva"/>
      <family val="0"/>
    </font>
    <font>
      <sz val="10"/>
      <color indexed="10"/>
      <name val="Geneva"/>
      <family val="0"/>
    </font>
    <font>
      <b/>
      <sz val="12"/>
      <name val="Times New Roman"/>
      <family val="1"/>
    </font>
    <font>
      <b/>
      <u val="single"/>
      <sz val="12"/>
      <name val="Geneva"/>
      <family val="0"/>
    </font>
    <font>
      <sz val="6"/>
      <name val="Geneva"/>
      <family val="0"/>
    </font>
    <font>
      <b/>
      <sz val="11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165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quotePrefix="1">
      <alignment horizontal="center"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165" fontId="8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165" fontId="13" fillId="0" borderId="3" xfId="0" applyNumberFormat="1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0" xfId="0" applyFont="1" applyAlignment="1">
      <alignment/>
    </xf>
    <xf numFmtId="165" fontId="8" fillId="0" borderId="5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0" fontId="14" fillId="0" borderId="3" xfId="0" applyFont="1" applyBorder="1" applyAlignment="1">
      <alignment/>
    </xf>
    <xf numFmtId="165" fontId="15" fillId="0" borderId="3" xfId="0" applyNumberFormat="1" applyFont="1" applyBorder="1" applyAlignment="1">
      <alignment/>
    </xf>
    <xf numFmtId="165" fontId="16" fillId="0" borderId="3" xfId="0" applyNumberFormat="1" applyFont="1" applyBorder="1" applyAlignment="1">
      <alignment/>
    </xf>
    <xf numFmtId="165" fontId="8" fillId="2" borderId="5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8" fontId="8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168" fontId="8" fillId="0" borderId="3" xfId="0" applyNumberFormat="1" applyFont="1" applyBorder="1" applyAlignment="1" quotePrefix="1">
      <alignment/>
    </xf>
    <xf numFmtId="165" fontId="8" fillId="0" borderId="4" xfId="0" applyNumberFormat="1" applyFont="1" applyBorder="1" applyAlignment="1">
      <alignment/>
    </xf>
    <xf numFmtId="168" fontId="8" fillId="0" borderId="4" xfId="0" applyNumberFormat="1" applyFont="1" applyBorder="1" applyAlignment="1">
      <alignment/>
    </xf>
    <xf numFmtId="168" fontId="8" fillId="0" borderId="7" xfId="0" applyNumberFormat="1" applyFont="1" applyBorder="1" applyAlignment="1">
      <alignment/>
    </xf>
    <xf numFmtId="0" fontId="15" fillId="0" borderId="3" xfId="0" applyFont="1" applyBorder="1" applyAlignment="1">
      <alignment/>
    </xf>
    <xf numFmtId="168" fontId="8" fillId="3" borderId="7" xfId="0" applyNumberFormat="1" applyFont="1" applyFill="1" applyBorder="1" applyAlignment="1">
      <alignment/>
    </xf>
    <xf numFmtId="168" fontId="15" fillId="3" borderId="4" xfId="0" applyNumberFormat="1" applyFont="1" applyFill="1" applyBorder="1" applyAlignment="1">
      <alignment/>
    </xf>
    <xf numFmtId="165" fontId="15" fillId="3" borderId="4" xfId="0" applyNumberFormat="1" applyFont="1" applyFill="1" applyBorder="1" applyAlignment="1">
      <alignment/>
    </xf>
    <xf numFmtId="168" fontId="15" fillId="3" borderId="7" xfId="0" applyNumberFormat="1" applyFont="1" applyFill="1" applyBorder="1" applyAlignment="1">
      <alignment/>
    </xf>
    <xf numFmtId="168" fontId="0" fillId="0" borderId="0" xfId="21" applyNumberFormat="1" applyAlignment="1">
      <alignment/>
    </xf>
    <xf numFmtId="165" fontId="8" fillId="4" borderId="3" xfId="0" applyNumberFormat="1" applyFont="1" applyFill="1" applyBorder="1" applyAlignment="1">
      <alignment/>
    </xf>
    <xf numFmtId="0" fontId="8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/>
    </xf>
    <xf numFmtId="168" fontId="8" fillId="0" borderId="8" xfId="0" applyNumberFormat="1" applyFont="1" applyBorder="1" applyAlignment="1">
      <alignment/>
    </xf>
    <xf numFmtId="9" fontId="0" fillId="0" borderId="3" xfId="21" applyBorder="1" applyAlignment="1">
      <alignment/>
    </xf>
    <xf numFmtId="165" fontId="8" fillId="0" borderId="8" xfId="0" applyNumberFormat="1" applyFont="1" applyFill="1" applyBorder="1" applyAlignment="1">
      <alignment/>
    </xf>
    <xf numFmtId="165" fontId="8" fillId="0" borderId="7" xfId="0" applyNumberFormat="1" applyFont="1" applyBorder="1" applyAlignment="1">
      <alignment/>
    </xf>
    <xf numFmtId="165" fontId="18" fillId="0" borderId="0" xfId="0" applyNumberFormat="1" applyFont="1" applyAlignment="1">
      <alignment/>
    </xf>
    <xf numFmtId="0" fontId="16" fillId="0" borderId="3" xfId="0" applyFont="1" applyBorder="1" applyAlignment="1">
      <alignment/>
    </xf>
    <xf numFmtId="165" fontId="8" fillId="0" borderId="3" xfId="0" applyNumberFormat="1" applyFont="1" applyBorder="1" applyAlignment="1">
      <alignment horizontal="center"/>
    </xf>
    <xf numFmtId="165" fontId="8" fillId="3" borderId="7" xfId="0" applyNumberFormat="1" applyFont="1" applyFill="1" applyBorder="1" applyAlignment="1">
      <alignment/>
    </xf>
    <xf numFmtId="165" fontId="15" fillId="3" borderId="7" xfId="0" applyNumberFormat="1" applyFont="1" applyFill="1" applyBorder="1" applyAlignment="1">
      <alignment/>
    </xf>
    <xf numFmtId="0" fontId="18" fillId="0" borderId="0" xfId="21" applyNumberFormat="1" applyFont="1" applyAlignment="1">
      <alignment/>
    </xf>
    <xf numFmtId="165" fontId="15" fillId="0" borderId="3" xfId="0" applyNumberFormat="1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0" fontId="19" fillId="0" borderId="3" xfId="0" applyFont="1" applyBorder="1" applyAlignment="1">
      <alignment/>
    </xf>
    <xf numFmtId="165" fontId="8" fillId="3" borderId="3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165" fontId="8" fillId="0" borderId="9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9" fontId="0" fillId="0" borderId="11" xfId="21" applyBorder="1" applyAlignment="1">
      <alignment/>
    </xf>
    <xf numFmtId="0" fontId="2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168" fontId="0" fillId="0" borderId="3" xfId="15" applyNumberForma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165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9" fontId="0" fillId="0" borderId="8" xfId="21" applyBorder="1" applyAlignment="1">
      <alignment/>
    </xf>
    <xf numFmtId="168" fontId="0" fillId="0" borderId="3" xfId="0" applyNumberFormat="1" applyBorder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15" applyNumberFormat="1" applyAlignment="1">
      <alignment horizontal="center"/>
    </xf>
    <xf numFmtId="168" fontId="0" fillId="0" borderId="0" xfId="15" applyNumberFormat="1" applyFont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showGridLines="0" tabSelected="1" zoomScale="85" zoomScaleNormal="85" workbookViewId="0" topLeftCell="A1">
      <selection activeCell="A144" sqref="A144"/>
    </sheetView>
  </sheetViews>
  <sheetFormatPr defaultColWidth="9.00390625" defaultRowHeight="12.75"/>
  <cols>
    <col min="1" max="1" width="27.00390625" style="0" customWidth="1"/>
    <col min="2" max="2" width="14.875" style="0" customWidth="1"/>
    <col min="3" max="3" width="11.25390625" style="0" customWidth="1"/>
    <col min="4" max="4" width="9.00390625" style="0" customWidth="1"/>
    <col min="5" max="5" width="11.625" style="0" hidden="1" customWidth="1"/>
    <col min="6" max="7" width="11.625" style="0" customWidth="1"/>
    <col min="8" max="8" width="10.625" style="0" customWidth="1"/>
    <col min="9" max="9" width="10.75390625" style="0" hidden="1" customWidth="1"/>
    <col min="10" max="10" width="10.25390625" style="0" hidden="1" customWidth="1"/>
    <col min="11" max="11" width="11.125" style="0" hidden="1" customWidth="1"/>
    <col min="12" max="12" width="10.75390625" style="0" hidden="1" customWidth="1"/>
    <col min="13" max="13" width="2.125" style="0" customWidth="1"/>
    <col min="14" max="16384" width="11.625" style="0" customWidth="1"/>
  </cols>
  <sheetData>
    <row r="1" spans="1:14" ht="12.75">
      <c r="A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1"/>
      <c r="N2" s="1"/>
    </row>
    <row r="3" spans="1:14" ht="18.75">
      <c r="A3" s="2" t="s">
        <v>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1"/>
      <c r="N3" s="1"/>
    </row>
    <row r="4" spans="1:14" ht="18.75">
      <c r="A4" s="2" t="s">
        <v>3</v>
      </c>
      <c r="B4" s="2"/>
      <c r="C4" s="2"/>
      <c r="D4" s="2"/>
      <c r="E4" s="2"/>
      <c r="F4" s="2"/>
      <c r="G4" s="2"/>
      <c r="H4" s="2"/>
      <c r="I4" s="3"/>
      <c r="J4" s="3"/>
      <c r="K4" s="3"/>
      <c r="L4" s="4"/>
      <c r="M4" s="1"/>
      <c r="N4" s="1"/>
    </row>
    <row r="5" spans="1:14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ht="12.75">
      <c r="A6" s="6"/>
      <c r="B6" s="7"/>
      <c r="C6" s="7"/>
      <c r="D6" s="8"/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10"/>
      <c r="N6" s="1"/>
    </row>
    <row r="7" spans="1:14" ht="12.75">
      <c r="A7" s="8"/>
      <c r="B7" s="7"/>
      <c r="C7" s="7"/>
      <c r="D7" s="8"/>
      <c r="E7" s="11"/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11"/>
      <c r="M7" s="10"/>
      <c r="N7" s="1"/>
    </row>
    <row r="8" spans="1:14" ht="12.75">
      <c r="A8" s="8"/>
      <c r="B8" s="7"/>
      <c r="C8" s="7"/>
      <c r="D8" s="8"/>
      <c r="E8" s="11"/>
      <c r="F8" s="11"/>
      <c r="G8" s="11"/>
      <c r="H8" s="11"/>
      <c r="I8" s="11"/>
      <c r="J8" s="11"/>
      <c r="K8" s="11"/>
      <c r="L8" s="11"/>
      <c r="M8" s="10"/>
      <c r="N8" s="1"/>
    </row>
    <row r="9" spans="1:14" ht="12.75">
      <c r="A9" s="8"/>
      <c r="B9" s="7"/>
      <c r="C9" s="7"/>
      <c r="D9" s="8"/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0"/>
      <c r="N9" s="1"/>
    </row>
    <row r="10" spans="1:14" ht="12.75">
      <c r="A10" s="8"/>
      <c r="B10" s="7"/>
      <c r="C10" s="7"/>
      <c r="D10" s="8"/>
      <c r="E10" s="12"/>
      <c r="F10" s="12"/>
      <c r="G10" s="12"/>
      <c r="H10" s="12"/>
      <c r="I10" s="12"/>
      <c r="J10" s="12"/>
      <c r="K10" s="12"/>
      <c r="L10" s="12"/>
      <c r="M10" s="10"/>
      <c r="N10" s="1"/>
    </row>
    <row r="11" spans="1:14" ht="12.75">
      <c r="A11" s="8"/>
      <c r="B11" s="7"/>
      <c r="C11" s="7"/>
      <c r="D11" s="8"/>
      <c r="E11" s="11" t="s">
        <v>19</v>
      </c>
      <c r="F11" s="11" t="s">
        <v>19</v>
      </c>
      <c r="G11" s="11" t="s">
        <v>20</v>
      </c>
      <c r="H11" s="11" t="s">
        <v>20</v>
      </c>
      <c r="I11" s="11" t="s">
        <v>20</v>
      </c>
      <c r="J11" s="11" t="s">
        <v>20</v>
      </c>
      <c r="K11" s="11" t="s">
        <v>20</v>
      </c>
      <c r="L11" s="12"/>
      <c r="M11" s="10"/>
      <c r="N11" s="1"/>
    </row>
    <row r="12" spans="1:14" ht="15.75">
      <c r="A12" s="13" t="s">
        <v>21</v>
      </c>
      <c r="B12" s="7"/>
      <c r="C12" s="7"/>
      <c r="D12" s="8"/>
      <c r="E12" s="11"/>
      <c r="F12" s="11"/>
      <c r="G12" s="11"/>
      <c r="H12" s="11"/>
      <c r="I12" s="11"/>
      <c r="J12" s="11"/>
      <c r="K12" s="11"/>
      <c r="L12" s="11"/>
      <c r="M12" s="10"/>
      <c r="N12" s="1"/>
    </row>
    <row r="13" spans="1:14" ht="8.25" customHeight="1">
      <c r="A13" s="13"/>
      <c r="B13" s="7"/>
      <c r="C13" s="7"/>
      <c r="D13" s="8"/>
      <c r="E13" s="11"/>
      <c r="F13" s="11"/>
      <c r="G13" s="11"/>
      <c r="H13" s="11"/>
      <c r="I13" s="11"/>
      <c r="J13" s="11"/>
      <c r="K13" s="11"/>
      <c r="L13" s="11"/>
      <c r="M13" s="10"/>
      <c r="N13" s="1"/>
    </row>
    <row r="14" spans="1:14" ht="12.75">
      <c r="A14" s="14" t="s">
        <v>22</v>
      </c>
      <c r="B14" s="7"/>
      <c r="C14" s="7"/>
      <c r="D14" s="9" t="s">
        <v>23</v>
      </c>
      <c r="E14" s="15"/>
      <c r="F14" s="15"/>
      <c r="G14" s="15"/>
      <c r="H14" s="15"/>
      <c r="I14" s="15"/>
      <c r="J14" s="15"/>
      <c r="K14" s="15"/>
      <c r="L14" s="15"/>
      <c r="M14" s="10"/>
      <c r="N14" s="1"/>
    </row>
    <row r="15" spans="1:14" ht="12.75">
      <c r="A15" s="16"/>
      <c r="B15" s="7"/>
      <c r="C15" s="7"/>
      <c r="D15" s="11" t="s">
        <v>24</v>
      </c>
      <c r="E15" s="15" t="s">
        <v>24</v>
      </c>
      <c r="F15" s="15" t="s">
        <v>24</v>
      </c>
      <c r="G15" s="15" t="s">
        <v>24</v>
      </c>
      <c r="H15" s="15" t="s">
        <v>24</v>
      </c>
      <c r="I15" s="15" t="s">
        <v>24</v>
      </c>
      <c r="J15" s="15" t="s">
        <v>24</v>
      </c>
      <c r="K15" s="15" t="s">
        <v>24</v>
      </c>
      <c r="L15" s="15" t="s">
        <v>24</v>
      </c>
      <c r="M15" s="10"/>
      <c r="N15" s="1"/>
    </row>
    <row r="16" spans="1:14" ht="15.75">
      <c r="A16" s="17" t="s">
        <v>25</v>
      </c>
      <c r="B16" s="7"/>
      <c r="C16" s="7"/>
      <c r="D16" s="11"/>
      <c r="E16" s="15"/>
      <c r="F16" s="15">
        <v>50</v>
      </c>
      <c r="G16" s="18"/>
      <c r="H16" s="15"/>
      <c r="I16" s="15"/>
      <c r="J16" s="15"/>
      <c r="K16" s="15"/>
      <c r="L16" s="15"/>
      <c r="M16" s="10"/>
      <c r="N16" s="1"/>
    </row>
    <row r="17" spans="1:14" ht="15.75">
      <c r="A17" s="17" t="s">
        <v>26</v>
      </c>
      <c r="B17" s="7"/>
      <c r="C17" s="7"/>
      <c r="D17" s="11"/>
      <c r="E17" s="15"/>
      <c r="F17" s="15"/>
      <c r="G17" s="15">
        <f>100*10/11</f>
        <v>90.9090909090909</v>
      </c>
      <c r="H17" s="15">
        <v>91</v>
      </c>
      <c r="I17" s="15"/>
      <c r="J17" s="15"/>
      <c r="K17" s="15"/>
      <c r="L17" s="15"/>
      <c r="M17" s="10"/>
      <c r="N17" s="1"/>
    </row>
    <row r="18" spans="1:14" ht="12.75">
      <c r="A18" s="16"/>
      <c r="B18" s="7"/>
      <c r="C18" s="7"/>
      <c r="D18" s="11"/>
      <c r="E18" s="15"/>
      <c r="F18" s="15"/>
      <c r="G18" s="15"/>
      <c r="H18" s="15"/>
      <c r="I18" s="15"/>
      <c r="J18" s="15"/>
      <c r="K18" s="15"/>
      <c r="L18" s="15"/>
      <c r="M18" s="10"/>
      <c r="N18" s="1"/>
    </row>
    <row r="19" spans="1:14" ht="15.75">
      <c r="A19" s="17" t="s">
        <v>27</v>
      </c>
      <c r="B19" s="7"/>
      <c r="C19" s="7"/>
      <c r="D19" s="19"/>
      <c r="E19" s="15"/>
      <c r="F19" s="15">
        <v>329</v>
      </c>
      <c r="G19" s="15">
        <f>219</f>
        <v>219</v>
      </c>
      <c r="H19" s="15"/>
      <c r="I19" s="15"/>
      <c r="J19" s="15"/>
      <c r="K19" s="15"/>
      <c r="L19" s="15"/>
      <c r="M19" s="10"/>
      <c r="N19" s="1"/>
    </row>
    <row r="20" spans="1:14" ht="15.75">
      <c r="A20" s="17" t="s">
        <v>28</v>
      </c>
      <c r="B20" s="7"/>
      <c r="C20" s="7"/>
      <c r="D20" s="19"/>
      <c r="E20" s="15"/>
      <c r="F20" s="15"/>
      <c r="G20" s="15">
        <f>215*10/11</f>
        <v>195.45454545454547</v>
      </c>
      <c r="H20" s="15"/>
      <c r="I20" s="15"/>
      <c r="J20" s="15"/>
      <c r="K20" s="15"/>
      <c r="L20" s="15"/>
      <c r="M20" s="10"/>
      <c r="N20" s="1"/>
    </row>
    <row r="21" spans="1:14" ht="15.75">
      <c r="A21" s="17" t="s">
        <v>29</v>
      </c>
      <c r="B21" s="7"/>
      <c r="C21" s="7"/>
      <c r="D21" s="19"/>
      <c r="E21" s="15"/>
      <c r="F21" s="15">
        <v>0</v>
      </c>
      <c r="G21" s="15">
        <f>119+55</f>
        <v>174</v>
      </c>
      <c r="H21" s="15"/>
      <c r="I21" s="15"/>
      <c r="J21" s="15"/>
      <c r="K21" s="15"/>
      <c r="L21" s="15"/>
      <c r="M21" s="10"/>
      <c r="N21" s="1"/>
    </row>
    <row r="22" spans="1:14" ht="12.75">
      <c r="A22" s="8"/>
      <c r="B22" s="7"/>
      <c r="C22" s="7"/>
      <c r="D22" s="19"/>
      <c r="E22" s="15"/>
      <c r="F22" s="15"/>
      <c r="G22" s="15"/>
      <c r="H22" s="15"/>
      <c r="I22" s="15"/>
      <c r="J22" s="15"/>
      <c r="K22" s="15"/>
      <c r="L22" s="15"/>
      <c r="M22" s="10"/>
      <c r="N22" s="1"/>
    </row>
    <row r="23" spans="1:14" ht="12.75" hidden="1">
      <c r="A23" s="20"/>
      <c r="B23" s="21"/>
      <c r="C23" s="7"/>
      <c r="D23" s="19"/>
      <c r="E23" s="15">
        <v>0</v>
      </c>
      <c r="F23" s="15"/>
      <c r="G23" s="15"/>
      <c r="H23" s="15"/>
      <c r="I23" s="15"/>
      <c r="J23" s="15"/>
      <c r="K23" s="15"/>
      <c r="L23" s="15">
        <f>SUM(E23:K23)</f>
        <v>0</v>
      </c>
      <c r="M23" s="10"/>
      <c r="N23" s="1"/>
    </row>
    <row r="24" spans="1:14" ht="12.75">
      <c r="A24" s="8"/>
      <c r="B24" s="7"/>
      <c r="C24" s="7"/>
      <c r="D24" s="11" t="s">
        <v>24</v>
      </c>
      <c r="E24" s="15"/>
      <c r="F24" s="15"/>
      <c r="G24" s="15"/>
      <c r="H24" s="15"/>
      <c r="I24" s="15"/>
      <c r="J24" s="15"/>
      <c r="K24" s="15"/>
      <c r="L24" s="15"/>
      <c r="M24" s="10"/>
      <c r="N24" s="1"/>
    </row>
    <row r="25" spans="1:14" ht="13.5" thickBot="1">
      <c r="A25" s="14" t="s">
        <v>30</v>
      </c>
      <c r="B25" s="7"/>
      <c r="C25" s="7"/>
      <c r="D25" s="11" t="s">
        <v>24</v>
      </c>
      <c r="E25" s="22">
        <f aca="true" t="shared" si="0" ref="E25:K25">SUM(E14:E23)</f>
        <v>0</v>
      </c>
      <c r="F25" s="22">
        <f t="shared" si="0"/>
        <v>379</v>
      </c>
      <c r="G25" s="22">
        <f t="shared" si="0"/>
        <v>679.3636363636364</v>
      </c>
      <c r="H25" s="22">
        <f t="shared" si="0"/>
        <v>91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3">
        <f>SUM(E25:K25)</f>
        <v>1149.3636363636365</v>
      </c>
      <c r="M25" s="10"/>
      <c r="N25" s="1"/>
    </row>
    <row r="26" spans="1:14" ht="13.5" thickTop="1">
      <c r="A26" s="8"/>
      <c r="B26" s="7"/>
      <c r="C26" s="7"/>
      <c r="D26" s="11"/>
      <c r="E26" s="15"/>
      <c r="F26" s="15"/>
      <c r="G26" s="15"/>
      <c r="H26" s="15"/>
      <c r="I26" s="15"/>
      <c r="J26" s="15"/>
      <c r="K26" s="15"/>
      <c r="L26" s="15"/>
      <c r="M26" s="10"/>
      <c r="N26" s="1"/>
    </row>
    <row r="27" spans="1:14" ht="15">
      <c r="A27" s="24" t="s">
        <v>31</v>
      </c>
      <c r="B27" s="7"/>
      <c r="C27" s="7"/>
      <c r="D27" s="11" t="s">
        <v>24</v>
      </c>
      <c r="E27" s="25">
        <v>0</v>
      </c>
      <c r="F27" s="15"/>
      <c r="G27" s="26">
        <f>F89</f>
        <v>-108</v>
      </c>
      <c r="H27" s="26">
        <f>G89</f>
        <v>-314.6363636363636</v>
      </c>
      <c r="I27" s="15"/>
      <c r="J27" s="15"/>
      <c r="K27" s="15"/>
      <c r="L27" s="15" t="s">
        <v>24</v>
      </c>
      <c r="M27" s="10"/>
      <c r="N27" s="1"/>
    </row>
    <row r="28" spans="1:14" ht="12.75" hidden="1">
      <c r="A28" s="8" t="s">
        <v>32</v>
      </c>
      <c r="B28" s="7"/>
      <c r="C28" s="7"/>
      <c r="D28" s="11"/>
      <c r="E28" s="25"/>
      <c r="F28" s="15">
        <f>E87</f>
        <v>100</v>
      </c>
      <c r="G28" s="15">
        <f>F87+F28</f>
        <v>200</v>
      </c>
      <c r="H28" s="15">
        <f>G87+G28</f>
        <v>200</v>
      </c>
      <c r="I28" s="15">
        <f>H87+H28</f>
        <v>200</v>
      </c>
      <c r="J28" s="15">
        <f>I87+I28</f>
        <v>200</v>
      </c>
      <c r="K28" s="15">
        <f>J87+J28</f>
        <v>200</v>
      </c>
      <c r="L28" s="15"/>
      <c r="M28" s="10"/>
      <c r="N28" s="1"/>
    </row>
    <row r="29" spans="1:14" ht="12.75">
      <c r="A29" s="8"/>
      <c r="B29" s="7"/>
      <c r="C29" s="7"/>
      <c r="D29" s="11" t="s">
        <v>24</v>
      </c>
      <c r="E29" s="15"/>
      <c r="F29" s="15"/>
      <c r="G29" s="15"/>
      <c r="H29" s="15"/>
      <c r="I29" s="15"/>
      <c r="J29" s="15"/>
      <c r="K29" s="15"/>
      <c r="L29" s="15"/>
      <c r="M29" s="10"/>
      <c r="N29" s="1"/>
    </row>
    <row r="30" spans="1:14" ht="12.75">
      <c r="A30" s="14" t="s">
        <v>33</v>
      </c>
      <c r="B30" s="7"/>
      <c r="C30" s="7"/>
      <c r="D30" s="11" t="s">
        <v>24</v>
      </c>
      <c r="E30" s="22">
        <f aca="true" t="shared" si="1" ref="E30:K30">+E25+E27</f>
        <v>0</v>
      </c>
      <c r="F30" s="27">
        <f t="shared" si="1"/>
        <v>379</v>
      </c>
      <c r="G30" s="27">
        <f t="shared" si="1"/>
        <v>571.3636363636364</v>
      </c>
      <c r="H30" s="27">
        <f t="shared" si="1"/>
        <v>-223.63636363636363</v>
      </c>
      <c r="I30" s="27">
        <f t="shared" si="1"/>
        <v>0</v>
      </c>
      <c r="J30" s="27">
        <f t="shared" si="1"/>
        <v>0</v>
      </c>
      <c r="K30" s="27">
        <f t="shared" si="1"/>
        <v>0</v>
      </c>
      <c r="L30" s="15" t="s">
        <v>24</v>
      </c>
      <c r="M30" s="10" t="s">
        <v>24</v>
      </c>
      <c r="N30" s="1"/>
    </row>
    <row r="31" spans="1:14" ht="12.75">
      <c r="A31" s="8"/>
      <c r="B31" s="7"/>
      <c r="C31" s="7"/>
      <c r="D31" s="11"/>
      <c r="E31" s="15"/>
      <c r="F31" s="15"/>
      <c r="G31" s="15"/>
      <c r="H31" s="15"/>
      <c r="I31" s="15"/>
      <c r="J31" s="15"/>
      <c r="K31" s="15"/>
      <c r="L31" s="15"/>
      <c r="M31" s="10"/>
      <c r="N31" s="1"/>
    </row>
    <row r="32" spans="1:14" ht="15.75">
      <c r="A32" s="13" t="s">
        <v>34</v>
      </c>
      <c r="B32" s="7"/>
      <c r="C32" s="7"/>
      <c r="D32" s="11"/>
      <c r="E32" s="15"/>
      <c r="F32" s="15"/>
      <c r="G32" s="15"/>
      <c r="H32" s="15"/>
      <c r="I32" s="15"/>
      <c r="J32" s="15"/>
      <c r="K32" s="15"/>
      <c r="L32" s="15"/>
      <c r="M32" s="10"/>
      <c r="N32" s="1"/>
    </row>
    <row r="33" spans="1:14" ht="7.5" customHeight="1">
      <c r="A33" s="8"/>
      <c r="B33" s="7"/>
      <c r="C33" s="7"/>
      <c r="D33" s="11"/>
      <c r="E33" s="15"/>
      <c r="F33" s="15"/>
      <c r="G33" s="15"/>
      <c r="H33" s="15"/>
      <c r="I33" s="15"/>
      <c r="J33" s="15"/>
      <c r="K33" s="15"/>
      <c r="L33" s="15"/>
      <c r="M33" s="10"/>
      <c r="N33" s="1"/>
    </row>
    <row r="34" spans="1:14" ht="12.75">
      <c r="A34" s="14" t="s">
        <v>35</v>
      </c>
      <c r="B34" s="28"/>
      <c r="C34" s="7"/>
      <c r="D34" s="11"/>
      <c r="E34" s="15"/>
      <c r="F34" s="15"/>
      <c r="G34" s="15"/>
      <c r="H34" s="15"/>
      <c r="I34" s="15"/>
      <c r="J34" s="15"/>
      <c r="K34" s="15"/>
      <c r="L34" s="15"/>
      <c r="M34" s="10"/>
      <c r="N34" s="1"/>
    </row>
    <row r="35" spans="1:14" ht="12.75">
      <c r="A35" s="8"/>
      <c r="B35" s="7"/>
      <c r="C35" s="7"/>
      <c r="D35" s="11"/>
      <c r="E35" s="15"/>
      <c r="F35" s="15"/>
      <c r="G35" s="29"/>
      <c r="H35" s="29"/>
      <c r="I35" s="29"/>
      <c r="J35" s="29"/>
      <c r="K35" s="29"/>
      <c r="L35" s="15"/>
      <c r="M35" s="10"/>
      <c r="N35" s="1"/>
    </row>
    <row r="36" spans="1:14" ht="15.75" hidden="1">
      <c r="A36" s="17" t="s">
        <v>36</v>
      </c>
      <c r="B36" s="7"/>
      <c r="C36" s="7"/>
      <c r="D36" s="11"/>
      <c r="E36" s="15"/>
      <c r="F36" s="15"/>
      <c r="G36" s="29"/>
      <c r="H36" s="29"/>
      <c r="I36" s="29"/>
      <c r="J36" s="29"/>
      <c r="K36" s="29"/>
      <c r="L36" s="15"/>
      <c r="M36" s="10"/>
      <c r="N36" s="1"/>
    </row>
    <row r="37" spans="1:14" ht="15" hidden="1">
      <c r="A37" s="30" t="s">
        <v>37</v>
      </c>
      <c r="B37" s="7"/>
      <c r="C37" s="7"/>
      <c r="D37" s="11"/>
      <c r="E37" s="15"/>
      <c r="F37" s="15"/>
      <c r="G37" s="29"/>
      <c r="H37" s="29"/>
      <c r="I37" s="29"/>
      <c r="J37" s="29"/>
      <c r="K37" s="29"/>
      <c r="L37" s="15"/>
      <c r="M37" s="10"/>
      <c r="N37" s="1"/>
    </row>
    <row r="38" spans="1:14" ht="15" hidden="1">
      <c r="A38" s="30" t="s">
        <v>38</v>
      </c>
      <c r="B38" s="7"/>
      <c r="C38" s="7"/>
      <c r="D38" s="11"/>
      <c r="E38" s="15"/>
      <c r="F38" s="15"/>
      <c r="G38" s="29"/>
      <c r="H38" s="29"/>
      <c r="I38" s="29"/>
      <c r="J38" s="29"/>
      <c r="K38" s="29"/>
      <c r="L38" s="15"/>
      <c r="M38" s="10"/>
      <c r="N38" s="1"/>
    </row>
    <row r="39" spans="1:14" ht="15" hidden="1">
      <c r="A39" s="30" t="s">
        <v>39</v>
      </c>
      <c r="B39" s="7"/>
      <c r="C39" s="7"/>
      <c r="D39" s="11"/>
      <c r="E39" s="15"/>
      <c r="F39" s="15"/>
      <c r="G39" s="29"/>
      <c r="H39" s="29"/>
      <c r="I39" s="29"/>
      <c r="J39" s="29"/>
      <c r="K39" s="29"/>
      <c r="L39" s="15"/>
      <c r="M39" s="10"/>
      <c r="N39" s="1"/>
    </row>
    <row r="40" spans="1:14" ht="15" hidden="1">
      <c r="A40" s="30" t="s">
        <v>40</v>
      </c>
      <c r="B40" s="7"/>
      <c r="C40" s="7"/>
      <c r="D40" s="11"/>
      <c r="E40" s="15"/>
      <c r="F40" s="15"/>
      <c r="G40" s="29"/>
      <c r="H40" s="29"/>
      <c r="I40" s="29"/>
      <c r="J40" s="29"/>
      <c r="K40" s="29"/>
      <c r="L40" s="15"/>
      <c r="M40" s="10"/>
      <c r="N40" s="1"/>
    </row>
    <row r="41" spans="1:14" ht="15" hidden="1">
      <c r="A41" s="30" t="s">
        <v>41</v>
      </c>
      <c r="B41" s="7"/>
      <c r="C41" s="7"/>
      <c r="D41" s="11"/>
      <c r="E41" s="15"/>
      <c r="F41" s="15"/>
      <c r="G41" s="29"/>
      <c r="H41" s="29"/>
      <c r="I41" s="29"/>
      <c r="J41" s="29"/>
      <c r="K41" s="29"/>
      <c r="L41" s="15"/>
      <c r="M41" s="10"/>
      <c r="N41" s="1"/>
    </row>
    <row r="42" spans="1:14" ht="15" hidden="1">
      <c r="A42" s="30" t="s">
        <v>42</v>
      </c>
      <c r="B42" s="7"/>
      <c r="C42" s="7"/>
      <c r="D42" s="11"/>
      <c r="E42" s="15"/>
      <c r="F42" s="15"/>
      <c r="G42" s="29"/>
      <c r="H42" s="29"/>
      <c r="I42" s="29"/>
      <c r="J42" s="29"/>
      <c r="K42" s="29"/>
      <c r="L42" s="15"/>
      <c r="M42" s="10"/>
      <c r="N42" s="1"/>
    </row>
    <row r="43" spans="1:14" ht="15" hidden="1">
      <c r="A43" s="30" t="s">
        <v>43</v>
      </c>
      <c r="B43" s="7"/>
      <c r="C43" s="7"/>
      <c r="D43" s="11"/>
      <c r="E43" s="15"/>
      <c r="F43" s="15"/>
      <c r="G43" s="29"/>
      <c r="H43" s="29"/>
      <c r="I43" s="29"/>
      <c r="J43" s="29"/>
      <c r="K43" s="29"/>
      <c r="L43" s="15"/>
      <c r="M43" s="10"/>
      <c r="N43" s="1"/>
    </row>
    <row r="44" spans="1:14" ht="15" hidden="1">
      <c r="A44" s="30" t="s">
        <v>28</v>
      </c>
      <c r="B44" s="7"/>
      <c r="C44" s="7"/>
      <c r="D44" s="11"/>
      <c r="E44" s="15"/>
      <c r="F44" s="15"/>
      <c r="G44" s="29"/>
      <c r="H44" s="29"/>
      <c r="I44" s="29"/>
      <c r="J44" s="29"/>
      <c r="K44" s="29"/>
      <c r="L44" s="15"/>
      <c r="M44" s="10"/>
      <c r="N44" s="1"/>
    </row>
    <row r="45" spans="1:14" ht="12.75" hidden="1">
      <c r="A45" s="8" t="s">
        <v>44</v>
      </c>
      <c r="B45" s="7"/>
      <c r="C45" s="7"/>
      <c r="D45" s="11"/>
      <c r="E45" s="15"/>
      <c r="F45" s="15"/>
      <c r="G45" s="31"/>
      <c r="H45" s="29"/>
      <c r="I45" s="29"/>
      <c r="J45" s="29"/>
      <c r="K45" s="29"/>
      <c r="L45" s="15"/>
      <c r="M45" s="10"/>
      <c r="N45" s="1"/>
    </row>
    <row r="46" spans="1:14" ht="12.75" hidden="1">
      <c r="A46" s="8" t="s">
        <v>45</v>
      </c>
      <c r="B46" s="7"/>
      <c r="C46" s="7"/>
      <c r="D46" s="11"/>
      <c r="E46" s="15"/>
      <c r="F46" s="15">
        <v>235</v>
      </c>
      <c r="G46" s="29"/>
      <c r="H46" s="29"/>
      <c r="I46" s="29"/>
      <c r="J46" s="29"/>
      <c r="K46" s="29"/>
      <c r="L46" s="15"/>
      <c r="M46" s="10"/>
      <c r="N46" s="1"/>
    </row>
    <row r="47" spans="1:14" ht="12.75" hidden="1">
      <c r="A47" s="8" t="s">
        <v>46</v>
      </c>
      <c r="B47" s="7"/>
      <c r="C47" s="7"/>
      <c r="D47" s="11"/>
      <c r="E47" s="15"/>
      <c r="F47" s="15"/>
      <c r="G47" s="29">
        <f>307+67</f>
        <v>374</v>
      </c>
      <c r="H47" s="29">
        <f>(54+55)*1.05</f>
        <v>114.45</v>
      </c>
      <c r="I47" s="29"/>
      <c r="J47" s="29"/>
      <c r="K47" s="29"/>
      <c r="L47" s="15"/>
      <c r="M47" s="10"/>
      <c r="N47" s="1"/>
    </row>
    <row r="48" spans="1:14" ht="12.75">
      <c r="A48" s="8"/>
      <c r="B48" s="7"/>
      <c r="C48" s="7"/>
      <c r="D48" s="11"/>
      <c r="E48" s="15"/>
      <c r="F48" s="32"/>
      <c r="G48" s="33"/>
      <c r="H48" s="33"/>
      <c r="I48" s="33"/>
      <c r="J48" s="33"/>
      <c r="K48" s="34"/>
      <c r="L48" s="15"/>
      <c r="M48" s="10"/>
      <c r="N48" s="1"/>
    </row>
    <row r="49" spans="1:14" ht="12.75">
      <c r="A49" s="35" t="s">
        <v>47</v>
      </c>
      <c r="C49" s="7"/>
      <c r="D49" s="12" t="s">
        <v>48</v>
      </c>
      <c r="E49" s="15">
        <v>51</v>
      </c>
      <c r="F49" s="36">
        <v>170</v>
      </c>
      <c r="G49" s="36">
        <f>388+67</f>
        <v>455</v>
      </c>
      <c r="H49" s="36">
        <f>SUM(H37:H47)</f>
        <v>114.45</v>
      </c>
      <c r="I49" s="37"/>
      <c r="J49" s="38"/>
      <c r="K49" s="39"/>
      <c r="L49" s="15">
        <f aca="true" t="shared" si="2" ref="L49:L55">SUM(E49:K49)</f>
        <v>790.45</v>
      </c>
      <c r="M49" s="10"/>
      <c r="N49" s="40"/>
    </row>
    <row r="50" spans="1:14" ht="12.75" hidden="1">
      <c r="A50" s="8" t="s">
        <v>49</v>
      </c>
      <c r="B50" s="7"/>
      <c r="C50" s="7"/>
      <c r="D50" s="11"/>
      <c r="E50" s="15"/>
      <c r="F50" s="29"/>
      <c r="G50" s="29">
        <v>0</v>
      </c>
      <c r="H50" s="29">
        <v>0</v>
      </c>
      <c r="I50" s="29">
        <f>H50*1.04</f>
        <v>0</v>
      </c>
      <c r="J50" s="41">
        <f>I50*1.03*0.75</f>
        <v>0</v>
      </c>
      <c r="K50" s="29">
        <f>J50*0.836</f>
        <v>0</v>
      </c>
      <c r="L50" s="15">
        <f t="shared" si="2"/>
        <v>0</v>
      </c>
      <c r="M50" s="10"/>
      <c r="N50" s="1"/>
    </row>
    <row r="51" spans="1:14" ht="12.75" hidden="1">
      <c r="A51" s="20" t="s">
        <v>50</v>
      </c>
      <c r="B51" s="21"/>
      <c r="C51" s="21"/>
      <c r="D51" s="11"/>
      <c r="E51" s="15">
        <v>0</v>
      </c>
      <c r="F51" s="15">
        <v>0</v>
      </c>
      <c r="G51" s="15">
        <f>+F51*1.05</f>
        <v>0</v>
      </c>
      <c r="H51" s="15">
        <f>+G51*1.04</f>
        <v>0</v>
      </c>
      <c r="I51" s="15">
        <v>0</v>
      </c>
      <c r="J51" s="15">
        <v>0</v>
      </c>
      <c r="K51" s="15"/>
      <c r="L51" s="15">
        <f t="shared" si="2"/>
        <v>0</v>
      </c>
      <c r="M51" s="10"/>
      <c r="N51" s="1"/>
    </row>
    <row r="52" spans="1:14" ht="12.75" hidden="1">
      <c r="A52" s="8" t="s">
        <v>51</v>
      </c>
      <c r="B52" s="7"/>
      <c r="C52" s="7"/>
      <c r="D52" s="11"/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/>
      <c r="L52" s="15">
        <f t="shared" si="2"/>
        <v>0</v>
      </c>
      <c r="M52" s="10"/>
      <c r="N52" s="1"/>
    </row>
    <row r="53" spans="1:14" ht="12.75" hidden="1">
      <c r="A53" s="8" t="s">
        <v>52</v>
      </c>
      <c r="B53" s="7"/>
      <c r="C53" s="7"/>
      <c r="D53" s="11"/>
      <c r="E53" s="15">
        <v>85</v>
      </c>
      <c r="F53" s="15">
        <v>0</v>
      </c>
      <c r="G53" s="29">
        <f>F53*1.05</f>
        <v>0</v>
      </c>
      <c r="H53" s="29">
        <f>G53*1.05</f>
        <v>0</v>
      </c>
      <c r="I53" s="29"/>
      <c r="J53" s="15"/>
      <c r="K53" s="15"/>
      <c r="L53" s="15">
        <f t="shared" si="2"/>
        <v>85</v>
      </c>
      <c r="M53" s="10"/>
      <c r="N53" s="1"/>
    </row>
    <row r="54" spans="1:14" ht="12.75" hidden="1">
      <c r="A54" s="8" t="s">
        <v>53</v>
      </c>
      <c r="B54" s="7"/>
      <c r="C54" s="7"/>
      <c r="D54" s="42"/>
      <c r="E54" s="43">
        <v>82</v>
      </c>
      <c r="F54" s="43"/>
      <c r="G54" s="44">
        <f>F54*1.05</f>
        <v>0</v>
      </c>
      <c r="H54" s="43"/>
      <c r="I54" s="43"/>
      <c r="J54" s="43"/>
      <c r="K54" s="43"/>
      <c r="L54" s="43">
        <f t="shared" si="2"/>
        <v>82</v>
      </c>
      <c r="M54" s="10"/>
      <c r="N54" s="1"/>
    </row>
    <row r="55" spans="1:14" ht="12.75" hidden="1">
      <c r="A55" s="8" t="s">
        <v>54</v>
      </c>
      <c r="B55" s="7"/>
      <c r="C55" s="7"/>
      <c r="D55" s="11"/>
      <c r="E55" s="15">
        <v>0</v>
      </c>
      <c r="F55" s="15">
        <v>0</v>
      </c>
      <c r="G55" s="29">
        <f>F55*1.03</f>
        <v>0</v>
      </c>
      <c r="H55" s="29">
        <f>G55*1.03</f>
        <v>0</v>
      </c>
      <c r="I55" s="29">
        <f>H55*1.03</f>
        <v>0</v>
      </c>
      <c r="J55" s="29">
        <f>I55*1.03</f>
        <v>0</v>
      </c>
      <c r="K55" s="29">
        <f>J55*1.03</f>
        <v>0</v>
      </c>
      <c r="L55" s="15">
        <f t="shared" si="2"/>
        <v>0</v>
      </c>
      <c r="M55" s="10"/>
      <c r="N55" s="1"/>
    </row>
    <row r="56" spans="1:14" ht="12.75">
      <c r="A56" s="8"/>
      <c r="B56" s="7"/>
      <c r="C56" s="7"/>
      <c r="D56" s="11"/>
      <c r="E56" s="15"/>
      <c r="F56" s="18"/>
      <c r="G56" s="15"/>
      <c r="H56" s="15"/>
      <c r="I56" s="15"/>
      <c r="J56" s="15"/>
      <c r="K56" s="15"/>
      <c r="L56" s="15"/>
      <c r="M56" s="10"/>
      <c r="N56" s="1"/>
    </row>
    <row r="57" spans="1:14" ht="12.75">
      <c r="A57" s="35" t="s">
        <v>55</v>
      </c>
      <c r="B57" s="7"/>
      <c r="C57" s="7"/>
      <c r="D57" s="11"/>
      <c r="E57" s="15" t="s">
        <v>24</v>
      </c>
      <c r="F57" s="18"/>
      <c r="G57" s="15"/>
      <c r="H57" s="15"/>
      <c r="I57" s="15"/>
      <c r="J57" s="15"/>
      <c r="K57" s="15"/>
      <c r="L57" s="15"/>
      <c r="M57" s="45"/>
      <c r="N57" s="1"/>
    </row>
    <row r="58" spans="1:14" ht="12.75" hidden="1">
      <c r="A58" s="8"/>
      <c r="B58" s="7"/>
      <c r="C58" s="7"/>
      <c r="D58" s="42"/>
      <c r="E58" s="46">
        <v>132</v>
      </c>
      <c r="F58" s="43">
        <v>0</v>
      </c>
      <c r="G58" s="43"/>
      <c r="H58" s="43"/>
      <c r="I58" s="43"/>
      <c r="J58" s="43"/>
      <c r="K58" s="43"/>
      <c r="L58" s="43">
        <f>SUM(E58:K58)</f>
        <v>132</v>
      </c>
      <c r="M58" s="10"/>
      <c r="N58" s="1"/>
    </row>
    <row r="59" spans="1:14" ht="12.75" hidden="1">
      <c r="A59" s="8" t="s">
        <v>56</v>
      </c>
      <c r="B59" s="7"/>
      <c r="C59" s="7"/>
      <c r="D59" s="11"/>
      <c r="E59" s="15">
        <v>0</v>
      </c>
      <c r="F59" s="15">
        <v>0</v>
      </c>
      <c r="G59" s="15"/>
      <c r="H59" s="15"/>
      <c r="I59" s="15"/>
      <c r="J59" s="15"/>
      <c r="K59" s="15"/>
      <c r="L59" s="15">
        <f>SUM(E59:K59)</f>
        <v>0</v>
      </c>
      <c r="M59" s="10"/>
      <c r="N59" s="1"/>
    </row>
    <row r="60" spans="1:14" ht="12.75">
      <c r="A60" s="8"/>
      <c r="B60" s="7"/>
      <c r="C60" s="7"/>
      <c r="D60" s="11"/>
      <c r="E60" s="15"/>
      <c r="F60" s="15"/>
      <c r="G60" s="15"/>
      <c r="H60" s="15"/>
      <c r="I60" s="15"/>
      <c r="J60" s="15"/>
      <c r="K60" s="15"/>
      <c r="L60" s="15"/>
      <c r="M60" s="10"/>
      <c r="N60" s="1"/>
    </row>
    <row r="61" spans="1:14" ht="15.75">
      <c r="A61" s="17" t="s">
        <v>37</v>
      </c>
      <c r="B61" s="7"/>
      <c r="C61" s="7"/>
      <c r="D61" s="11"/>
      <c r="E61" s="15"/>
      <c r="F61" s="15">
        <v>36</v>
      </c>
      <c r="G61" s="15">
        <v>13</v>
      </c>
      <c r="H61" s="15"/>
      <c r="I61" s="15"/>
      <c r="J61" s="15"/>
      <c r="K61" s="15"/>
      <c r="L61" s="15"/>
      <c r="M61" s="10"/>
      <c r="N61" s="1"/>
    </row>
    <row r="62" spans="1:14" ht="15.75">
      <c r="A62" s="17" t="s">
        <v>38</v>
      </c>
      <c r="B62" s="7"/>
      <c r="C62" s="7"/>
      <c r="D62" s="11"/>
      <c r="E62" s="15"/>
      <c r="F62" s="15">
        <v>57</v>
      </c>
      <c r="G62" s="15">
        <v>24</v>
      </c>
      <c r="H62" s="15"/>
      <c r="I62" s="15"/>
      <c r="J62" s="15"/>
      <c r="K62" s="15"/>
      <c r="L62" s="15"/>
      <c r="M62" s="10"/>
      <c r="N62" s="1"/>
    </row>
    <row r="63" spans="1:14" ht="15.75">
      <c r="A63" s="17" t="s">
        <v>39</v>
      </c>
      <c r="B63" s="7"/>
      <c r="C63" s="7"/>
      <c r="D63" s="11"/>
      <c r="E63" s="15"/>
      <c r="F63" s="15">
        <v>41</v>
      </c>
      <c r="G63" s="15">
        <v>15</v>
      </c>
      <c r="H63" s="15"/>
      <c r="I63" s="15"/>
      <c r="J63" s="15"/>
      <c r="K63" s="15"/>
      <c r="L63" s="15"/>
      <c r="M63" s="10"/>
      <c r="N63" s="1"/>
    </row>
    <row r="64" spans="1:14" ht="15.75">
      <c r="A64" s="17" t="s">
        <v>40</v>
      </c>
      <c r="B64" s="7"/>
      <c r="C64" s="7"/>
      <c r="D64" s="11"/>
      <c r="E64" s="15"/>
      <c r="F64" s="15">
        <v>17</v>
      </c>
      <c r="G64" s="15">
        <v>39</v>
      </c>
      <c r="H64" s="15"/>
      <c r="I64" s="15"/>
      <c r="J64" s="15"/>
      <c r="K64" s="15"/>
      <c r="L64" s="15"/>
      <c r="M64" s="10"/>
      <c r="N64" s="1"/>
    </row>
    <row r="65" spans="1:14" ht="15.75">
      <c r="A65" s="17" t="s">
        <v>41</v>
      </c>
      <c r="B65" s="7"/>
      <c r="C65" s="7"/>
      <c r="D65" s="11"/>
      <c r="E65" s="15"/>
      <c r="F65" s="15">
        <v>13</v>
      </c>
      <c r="G65" s="15">
        <v>8</v>
      </c>
      <c r="H65" s="15"/>
      <c r="I65" s="15"/>
      <c r="J65" s="15"/>
      <c r="K65" s="15"/>
      <c r="L65" s="15"/>
      <c r="M65" s="10"/>
      <c r="N65" s="1"/>
    </row>
    <row r="66" spans="1:14" ht="15.75">
      <c r="A66" s="17" t="s">
        <v>42</v>
      </c>
      <c r="B66" s="7"/>
      <c r="C66" s="7"/>
      <c r="D66" s="11"/>
      <c r="E66" s="15"/>
      <c r="F66" s="15">
        <v>24</v>
      </c>
      <c r="G66" s="15">
        <v>8</v>
      </c>
      <c r="H66" s="15"/>
      <c r="I66" s="15"/>
      <c r="J66" s="15"/>
      <c r="K66" s="15"/>
      <c r="L66" s="15"/>
      <c r="M66" s="10"/>
      <c r="N66" s="1"/>
    </row>
    <row r="67" spans="1:14" ht="15.75">
      <c r="A67" s="17" t="s">
        <v>43</v>
      </c>
      <c r="B67" s="7"/>
      <c r="C67" s="7"/>
      <c r="D67" s="11"/>
      <c r="E67" s="15"/>
      <c r="F67" s="15">
        <v>9</v>
      </c>
      <c r="G67" s="15">
        <v>9</v>
      </c>
      <c r="H67" s="15"/>
      <c r="I67" s="15"/>
      <c r="J67" s="15"/>
      <c r="K67" s="15"/>
      <c r="L67" s="15"/>
      <c r="M67" s="10"/>
      <c r="N67" s="1"/>
    </row>
    <row r="68" spans="1:14" ht="15.75">
      <c r="A68" s="17" t="s">
        <v>28</v>
      </c>
      <c r="B68" s="7"/>
      <c r="C68" s="7"/>
      <c r="D68" s="11"/>
      <c r="E68" s="15"/>
      <c r="F68" s="15">
        <v>47</v>
      </c>
      <c r="G68" s="15">
        <v>41</v>
      </c>
      <c r="H68" s="15"/>
      <c r="I68" s="15"/>
      <c r="J68" s="15"/>
      <c r="K68" s="15"/>
      <c r="L68" s="15"/>
      <c r="M68" s="10"/>
      <c r="N68" s="1"/>
    </row>
    <row r="69" spans="1:14" ht="15.75">
      <c r="A69" s="17" t="s">
        <v>57</v>
      </c>
      <c r="B69" s="7"/>
      <c r="C69" s="7"/>
      <c r="D69" s="11"/>
      <c r="E69" s="15"/>
      <c r="F69" s="15">
        <v>73</v>
      </c>
      <c r="G69" s="15">
        <v>274</v>
      </c>
      <c r="H69" s="15">
        <v>102</v>
      </c>
      <c r="I69" s="15"/>
      <c r="J69" s="15"/>
      <c r="K69" s="15"/>
      <c r="L69" s="15"/>
      <c r="M69" s="10"/>
      <c r="N69" s="1"/>
    </row>
    <row r="70" spans="1:14" ht="12.75">
      <c r="A70" s="8"/>
      <c r="B70" s="7"/>
      <c r="C70" s="7"/>
      <c r="D70" s="11"/>
      <c r="E70" s="15"/>
      <c r="F70" s="15"/>
      <c r="G70" s="15"/>
      <c r="H70" s="15"/>
      <c r="I70" s="15"/>
      <c r="J70" s="15"/>
      <c r="K70" s="15"/>
      <c r="L70" s="15"/>
      <c r="M70" s="10"/>
      <c r="N70" s="1"/>
    </row>
    <row r="71" spans="1:14" ht="12.75" hidden="1">
      <c r="A71" s="8" t="s">
        <v>46</v>
      </c>
      <c r="B71" s="7"/>
      <c r="C71" s="7"/>
      <c r="D71" s="11"/>
      <c r="E71" s="15">
        <f>272+10+5+6+8</f>
        <v>301</v>
      </c>
      <c r="F71" s="15"/>
      <c r="G71" s="29"/>
      <c r="H71" s="29"/>
      <c r="I71" s="29"/>
      <c r="J71" s="29"/>
      <c r="K71" s="29"/>
      <c r="L71" s="15">
        <f aca="true" t="shared" si="3" ref="L71:L81">SUM(E71:K71)</f>
        <v>301</v>
      </c>
      <c r="M71" s="10"/>
      <c r="N71" s="1"/>
    </row>
    <row r="72" spans="1:14" ht="12.75" hidden="1">
      <c r="A72" s="20"/>
      <c r="B72" s="7"/>
      <c r="C72" s="7"/>
      <c r="D72" s="11"/>
      <c r="E72" s="15">
        <f>145-13</f>
        <v>132</v>
      </c>
      <c r="F72" s="15"/>
      <c r="G72" s="15"/>
      <c r="H72" s="15"/>
      <c r="I72" s="15"/>
      <c r="J72" s="15"/>
      <c r="K72" s="15"/>
      <c r="L72" s="15">
        <f t="shared" si="3"/>
        <v>132</v>
      </c>
      <c r="M72" s="10"/>
      <c r="N72" s="1"/>
    </row>
    <row r="73" spans="1:14" ht="12.75" hidden="1">
      <c r="A73" s="8"/>
      <c r="B73" s="7"/>
      <c r="C73" s="7"/>
      <c r="D73" s="11" t="s">
        <v>24</v>
      </c>
      <c r="E73" s="15" t="s">
        <v>24</v>
      </c>
      <c r="F73" s="15"/>
      <c r="G73" s="41"/>
      <c r="H73" s="15"/>
      <c r="I73" s="15"/>
      <c r="J73" s="15"/>
      <c r="K73" s="15"/>
      <c r="L73" s="15">
        <f t="shared" si="3"/>
        <v>0</v>
      </c>
      <c r="M73" s="10"/>
      <c r="N73" s="1"/>
    </row>
    <row r="74" spans="1:14" ht="12.75">
      <c r="A74" s="8"/>
      <c r="B74" s="7"/>
      <c r="C74" s="7"/>
      <c r="D74" s="11" t="s">
        <v>24</v>
      </c>
      <c r="E74" s="15"/>
      <c r="F74" s="47"/>
      <c r="G74" s="32"/>
      <c r="H74" s="32"/>
      <c r="I74" s="32"/>
      <c r="J74" s="32"/>
      <c r="K74" s="47"/>
      <c r="L74" s="43">
        <f t="shared" si="3"/>
        <v>0</v>
      </c>
      <c r="M74" s="10"/>
      <c r="N74" s="1"/>
    </row>
    <row r="75" spans="1:14" ht="12.75" hidden="1">
      <c r="A75" s="8" t="s">
        <v>58</v>
      </c>
      <c r="B75" s="7"/>
      <c r="C75" s="7"/>
      <c r="D75" s="42"/>
      <c r="E75" s="15">
        <v>12</v>
      </c>
      <c r="F75" s="43"/>
      <c r="G75" s="15"/>
      <c r="H75" s="43"/>
      <c r="I75" s="15"/>
      <c r="J75" s="43"/>
      <c r="K75" s="15"/>
      <c r="L75" s="43">
        <f t="shared" si="3"/>
        <v>12</v>
      </c>
      <c r="M75" s="10"/>
      <c r="N75" s="1"/>
    </row>
    <row r="76" spans="1:14" ht="12.75" hidden="1">
      <c r="A76" s="8" t="s">
        <v>59</v>
      </c>
      <c r="B76" s="7"/>
      <c r="C76" s="7"/>
      <c r="D76" s="11"/>
      <c r="E76" s="15">
        <v>0</v>
      </c>
      <c r="F76" s="15"/>
      <c r="G76" s="15"/>
      <c r="H76" s="15"/>
      <c r="I76" s="15"/>
      <c r="J76" s="15"/>
      <c r="K76" s="15"/>
      <c r="L76" s="15">
        <f t="shared" si="3"/>
        <v>0</v>
      </c>
      <c r="M76" s="10"/>
      <c r="N76" s="1"/>
    </row>
    <row r="77" spans="1:14" ht="12.75" hidden="1">
      <c r="A77" s="8" t="s">
        <v>60</v>
      </c>
      <c r="B77" s="7"/>
      <c r="C77" s="7"/>
      <c r="D77" s="42"/>
      <c r="E77" s="43">
        <v>15</v>
      </c>
      <c r="F77" s="43"/>
      <c r="G77" s="43"/>
      <c r="H77" s="43"/>
      <c r="I77" s="43"/>
      <c r="J77" s="43"/>
      <c r="K77" s="43"/>
      <c r="L77" s="43">
        <f t="shared" si="3"/>
        <v>15</v>
      </c>
      <c r="M77" s="10"/>
      <c r="N77" s="1"/>
    </row>
    <row r="78" spans="1:14" ht="12.75" hidden="1">
      <c r="A78" s="8" t="s">
        <v>61</v>
      </c>
      <c r="B78" s="7"/>
      <c r="C78" s="7"/>
      <c r="D78" s="11"/>
      <c r="E78" s="15">
        <v>0</v>
      </c>
      <c r="F78" s="15"/>
      <c r="G78" s="15"/>
      <c r="H78" s="15"/>
      <c r="I78" s="15"/>
      <c r="J78" s="15"/>
      <c r="K78" s="15"/>
      <c r="L78" s="15">
        <f t="shared" si="3"/>
        <v>0</v>
      </c>
      <c r="M78" s="10"/>
      <c r="N78" s="1"/>
    </row>
    <row r="79" spans="1:14" ht="12.75" hidden="1">
      <c r="A79" s="8" t="s">
        <v>62</v>
      </c>
      <c r="B79" s="7"/>
      <c r="C79" s="7"/>
      <c r="D79" s="11"/>
      <c r="E79" s="15">
        <v>0</v>
      </c>
      <c r="F79" s="15"/>
      <c r="G79" s="15"/>
      <c r="H79" s="15"/>
      <c r="I79" s="15"/>
      <c r="J79" s="15"/>
      <c r="K79" s="15"/>
      <c r="L79" s="15">
        <f t="shared" si="3"/>
        <v>0</v>
      </c>
      <c r="M79" s="10"/>
      <c r="N79" s="48"/>
    </row>
    <row r="80" spans="1:14" ht="12.75" hidden="1">
      <c r="A80" s="8" t="s">
        <v>63</v>
      </c>
      <c r="B80" s="7"/>
      <c r="C80" s="7"/>
      <c r="D80" s="11"/>
      <c r="E80" s="15">
        <v>0</v>
      </c>
      <c r="F80" s="15"/>
      <c r="G80" s="15"/>
      <c r="H80" s="15"/>
      <c r="I80" s="15"/>
      <c r="J80" s="15"/>
      <c r="K80" s="15"/>
      <c r="L80" s="15">
        <f t="shared" si="3"/>
        <v>0</v>
      </c>
      <c r="M80" s="10"/>
      <c r="N80" s="48"/>
    </row>
    <row r="81" spans="1:14" ht="12.75" hidden="1">
      <c r="A81" s="8" t="s">
        <v>64</v>
      </c>
      <c r="B81" s="7"/>
      <c r="C81" s="7"/>
      <c r="D81" s="11"/>
      <c r="E81" s="15">
        <v>0</v>
      </c>
      <c r="F81" s="15"/>
      <c r="G81" s="15"/>
      <c r="H81" s="15"/>
      <c r="I81" s="15"/>
      <c r="J81" s="15"/>
      <c r="K81" s="15"/>
      <c r="L81" s="15">
        <f t="shared" si="3"/>
        <v>0</v>
      </c>
      <c r="M81" s="10"/>
      <c r="N81" s="48"/>
    </row>
    <row r="82" spans="1:14" ht="13.5">
      <c r="A82" s="49" t="s">
        <v>65</v>
      </c>
      <c r="C82" s="7"/>
      <c r="D82" s="50"/>
      <c r="E82" s="15"/>
      <c r="F82" s="51">
        <f>SUM(F61:F71)</f>
        <v>317</v>
      </c>
      <c r="G82" s="51">
        <f>SUM(G61:G71)</f>
        <v>431</v>
      </c>
      <c r="H82" s="51">
        <f>SUM(H61:H71)</f>
        <v>102</v>
      </c>
      <c r="I82" s="38"/>
      <c r="J82" s="38"/>
      <c r="K82" s="52"/>
      <c r="L82" s="15"/>
      <c r="M82" s="10"/>
      <c r="N82" s="53"/>
    </row>
    <row r="83" spans="1:14" ht="13.5">
      <c r="A83" s="49"/>
      <c r="C83" s="7"/>
      <c r="D83" s="50"/>
      <c r="E83" s="15"/>
      <c r="F83" s="15"/>
      <c r="G83" s="54"/>
      <c r="H83" s="54"/>
      <c r="I83" s="54"/>
      <c r="J83" s="54"/>
      <c r="K83" s="54"/>
      <c r="L83" s="55"/>
      <c r="M83" s="10"/>
      <c r="N83" s="53"/>
    </row>
    <row r="84" spans="1:14" ht="12.75">
      <c r="A84" s="8"/>
      <c r="B84" s="7"/>
      <c r="C84" s="7"/>
      <c r="D84" s="50"/>
      <c r="E84" s="15"/>
      <c r="F84" s="15"/>
      <c r="G84" s="15"/>
      <c r="H84" s="15"/>
      <c r="I84" s="15"/>
      <c r="J84" s="15"/>
      <c r="K84" s="47"/>
      <c r="L84" s="15"/>
      <c r="M84" s="10"/>
      <c r="N84" s="1"/>
    </row>
    <row r="85" spans="1:14" ht="13.5" thickBot="1">
      <c r="A85" s="14" t="s">
        <v>66</v>
      </c>
      <c r="B85" s="7"/>
      <c r="C85" s="7"/>
      <c r="D85" s="11"/>
      <c r="E85" s="22">
        <f>SUM(E35:E83)</f>
        <v>810</v>
      </c>
      <c r="F85" s="27">
        <f>F49+F82</f>
        <v>487</v>
      </c>
      <c r="G85" s="27">
        <f>G49+G82</f>
        <v>886</v>
      </c>
      <c r="H85" s="27">
        <f>H49+H82</f>
        <v>216.45</v>
      </c>
      <c r="I85" s="27">
        <f>SUM(I35:I83)-I82</f>
        <v>0</v>
      </c>
      <c r="J85" s="27">
        <f>SUM(J35:J83)-J82</f>
        <v>0</v>
      </c>
      <c r="K85" s="27">
        <f>SUM(K35:K83)-K82</f>
        <v>0</v>
      </c>
      <c r="L85" s="23">
        <f>SUM(L35:L83)</f>
        <v>1549.45</v>
      </c>
      <c r="M85" s="10"/>
      <c r="N85" s="1"/>
    </row>
    <row r="86" spans="1:14" ht="13.5" thickTop="1">
      <c r="A86" s="8"/>
      <c r="B86" s="7"/>
      <c r="C86" s="7"/>
      <c r="D86" s="11"/>
      <c r="E86" s="15"/>
      <c r="F86" s="15"/>
      <c r="G86" s="15"/>
      <c r="H86" s="15"/>
      <c r="I86" s="15"/>
      <c r="J86" s="15"/>
      <c r="K86" s="15"/>
      <c r="L86" s="15"/>
      <c r="M86" s="10"/>
      <c r="N86" s="1"/>
    </row>
    <row r="87" spans="1:14" ht="12.75" hidden="1">
      <c r="A87" s="8" t="s">
        <v>67</v>
      </c>
      <c r="B87" s="7"/>
      <c r="C87" s="7"/>
      <c r="D87" s="11"/>
      <c r="E87" s="15">
        <v>100</v>
      </c>
      <c r="F87" s="15">
        <v>100</v>
      </c>
      <c r="G87" s="15"/>
      <c r="H87" s="15"/>
      <c r="I87" s="15"/>
      <c r="J87" s="15"/>
      <c r="K87" s="15"/>
      <c r="L87" s="15"/>
      <c r="M87" s="10"/>
      <c r="N87" s="1"/>
    </row>
    <row r="88" spans="1:14" ht="12.75">
      <c r="A88" s="8"/>
      <c r="B88" s="7"/>
      <c r="C88" s="7"/>
      <c r="D88" s="8"/>
      <c r="E88" s="15"/>
      <c r="F88" s="15"/>
      <c r="G88" s="15"/>
      <c r="H88" s="15"/>
      <c r="I88" s="15"/>
      <c r="J88" s="15"/>
      <c r="K88" s="15"/>
      <c r="L88" s="15"/>
      <c r="M88" s="10"/>
      <c r="N88" s="1"/>
    </row>
    <row r="89" spans="1:14" ht="18" customHeight="1">
      <c r="A89" s="56" t="s">
        <v>68</v>
      </c>
      <c r="B89" s="7"/>
      <c r="C89" s="7"/>
      <c r="D89" s="11" t="s">
        <v>24</v>
      </c>
      <c r="E89" s="15">
        <f>+E30-E85-E87</f>
        <v>-910</v>
      </c>
      <c r="F89" s="57">
        <f>F30-F85</f>
        <v>-108</v>
      </c>
      <c r="G89" s="57">
        <f>G30-G85</f>
        <v>-314.6363636363636</v>
      </c>
      <c r="H89" s="57">
        <f>H30-H85</f>
        <v>-440.0863636363636</v>
      </c>
      <c r="I89" s="15"/>
      <c r="J89" s="15">
        <f>I89+J25+J28-I28-J85-J87</f>
        <v>0</v>
      </c>
      <c r="K89" s="15">
        <f>+J89+K25-K85</f>
        <v>0</v>
      </c>
      <c r="L89" s="15"/>
      <c r="M89" s="10"/>
      <c r="N89" s="1"/>
    </row>
    <row r="90" spans="1:15" ht="12.75">
      <c r="A90" s="8"/>
      <c r="B90" s="7"/>
      <c r="C90" s="7"/>
      <c r="D90" s="58" t="s">
        <v>24</v>
      </c>
      <c r="E90" s="43"/>
      <c r="F90" s="43"/>
      <c r="G90" s="43"/>
      <c r="H90" s="43"/>
      <c r="I90" s="43"/>
      <c r="J90" s="43"/>
      <c r="K90" s="43"/>
      <c r="L90" s="43"/>
      <c r="M90" s="10"/>
      <c r="N90" s="1"/>
      <c r="O90" s="1"/>
    </row>
    <row r="91" spans="1:14" ht="12.75" hidden="1">
      <c r="A91" s="8" t="s">
        <v>69</v>
      </c>
      <c r="B91" s="7"/>
      <c r="C91" s="7"/>
      <c r="D91" s="11" t="s">
        <v>24</v>
      </c>
      <c r="E91" s="25">
        <v>-500</v>
      </c>
      <c r="F91" s="15">
        <v>-300</v>
      </c>
      <c r="G91" s="15">
        <v>-300</v>
      </c>
      <c r="H91" s="15">
        <v>-300</v>
      </c>
      <c r="I91" s="15">
        <v>-300</v>
      </c>
      <c r="J91" s="15">
        <v>-300</v>
      </c>
      <c r="K91" s="15">
        <v>0</v>
      </c>
      <c r="L91" s="15"/>
      <c r="M91" s="10"/>
      <c r="N91" s="1"/>
    </row>
    <row r="92" spans="1:14" ht="12.75" hidden="1">
      <c r="A92" s="8"/>
      <c r="B92" s="7"/>
      <c r="C92" s="7"/>
      <c r="D92" s="8" t="s">
        <v>24</v>
      </c>
      <c r="E92" s="15"/>
      <c r="F92" s="15"/>
      <c r="G92" s="15"/>
      <c r="H92" s="15"/>
      <c r="I92" s="15"/>
      <c r="J92" s="15"/>
      <c r="K92" s="15"/>
      <c r="L92" s="15"/>
      <c r="M92" s="10"/>
      <c r="N92" s="1"/>
    </row>
    <row r="93" spans="1:14" ht="13.5" hidden="1" thickBot="1">
      <c r="A93" s="14" t="s">
        <v>70</v>
      </c>
      <c r="B93" s="7"/>
      <c r="C93" s="7"/>
      <c r="D93" s="11" t="s">
        <v>24</v>
      </c>
      <c r="E93" s="59">
        <f aca="true" t="shared" si="4" ref="E93:J93">+E89+E91</f>
        <v>-1410</v>
      </c>
      <c r="F93" s="59">
        <f t="shared" si="4"/>
        <v>-408</v>
      </c>
      <c r="G93" s="59">
        <f t="shared" si="4"/>
        <v>-614.6363636363636</v>
      </c>
      <c r="H93" s="59">
        <f t="shared" si="4"/>
        <v>-740.0863636363636</v>
      </c>
      <c r="I93" s="59">
        <f t="shared" si="4"/>
        <v>-300</v>
      </c>
      <c r="J93" s="59">
        <f t="shared" si="4"/>
        <v>-300</v>
      </c>
      <c r="K93" s="60">
        <f>+K89-K91</f>
        <v>0</v>
      </c>
      <c r="L93" s="15"/>
      <c r="M93" s="10"/>
      <c r="N93" s="1"/>
    </row>
    <row r="94" spans="1:14" ht="12.75" hidden="1">
      <c r="A94" s="8"/>
      <c r="B94" s="7"/>
      <c r="C94" s="7"/>
      <c r="D94" s="8"/>
      <c r="E94" s="15"/>
      <c r="F94" s="15"/>
      <c r="G94" s="15"/>
      <c r="H94" s="15"/>
      <c r="I94" s="15"/>
      <c r="J94" s="15"/>
      <c r="K94" s="15"/>
      <c r="L94" s="15"/>
      <c r="M94" s="10"/>
      <c r="N94" s="1"/>
    </row>
    <row r="95" spans="5:14" ht="12.75"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2" ht="13.5" hidden="1" thickBot="1">
      <c r="A96" s="61"/>
      <c r="B96" s="61" t="s">
        <v>24</v>
      </c>
      <c r="C96" s="61"/>
      <c r="D96" s="61"/>
      <c r="E96" s="62"/>
      <c r="F96" s="61"/>
      <c r="G96" s="61"/>
      <c r="H96" s="61"/>
      <c r="I96" s="61"/>
      <c r="J96" s="61"/>
      <c r="K96" s="61"/>
      <c r="L96" s="61"/>
    </row>
    <row r="97" ht="13.5" hidden="1" thickTop="1"/>
    <row r="98" spans="1:12" ht="15.75" hidden="1">
      <c r="A98" s="63" t="s">
        <v>71</v>
      </c>
      <c r="D98" s="64"/>
      <c r="E98" s="64"/>
      <c r="F98" s="64"/>
      <c r="G98" s="64"/>
      <c r="H98" s="64"/>
      <c r="I98" s="64"/>
      <c r="J98" s="64"/>
      <c r="K98" s="64"/>
      <c r="L98" s="64"/>
    </row>
    <row r="99" spans="4:13" ht="12.75" hidden="1">
      <c r="D99" s="65"/>
      <c r="E99" s="9" t="s">
        <v>4</v>
      </c>
      <c r="F99" s="9" t="s">
        <v>5</v>
      </c>
      <c r="G99" s="9" t="s">
        <v>6</v>
      </c>
      <c r="H99" s="9" t="s">
        <v>7</v>
      </c>
      <c r="I99" s="9" t="s">
        <v>8</v>
      </c>
      <c r="J99" s="9" t="s">
        <v>9</v>
      </c>
      <c r="K99" s="9" t="s">
        <v>10</v>
      </c>
      <c r="L99" s="9" t="s">
        <v>11</v>
      </c>
      <c r="M99" s="66"/>
    </row>
    <row r="100" spans="4:13" ht="12.75" hidden="1">
      <c r="D100" s="65"/>
      <c r="E100" s="12" t="s">
        <v>18</v>
      </c>
      <c r="F100" s="12" t="s">
        <v>18</v>
      </c>
      <c r="G100" s="12" t="s">
        <v>18</v>
      </c>
      <c r="H100" s="12" t="s">
        <v>18</v>
      </c>
      <c r="I100" s="12" t="s">
        <v>18</v>
      </c>
      <c r="J100" s="12" t="s">
        <v>18</v>
      </c>
      <c r="K100" s="12" t="s">
        <v>18</v>
      </c>
      <c r="L100" s="12" t="s">
        <v>18</v>
      </c>
      <c r="M100" s="66"/>
    </row>
    <row r="101" spans="4:13" ht="12.75" hidden="1">
      <c r="D101" s="65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12.75" hidden="1">
      <c r="A102" t="s">
        <v>72</v>
      </c>
      <c r="D102" s="65"/>
      <c r="E102" s="67">
        <v>4661</v>
      </c>
      <c r="F102" s="67">
        <v>3986</v>
      </c>
      <c r="G102" s="67">
        <f>F102*1.05</f>
        <v>4185.3</v>
      </c>
      <c r="H102" s="67">
        <f>G102*1.05</f>
        <v>4394.5650000000005</v>
      </c>
      <c r="I102" s="67">
        <f>H102*1.05</f>
        <v>4614.293250000001</v>
      </c>
      <c r="J102" s="67">
        <f>I102*1.05</f>
        <v>4845.007912500001</v>
      </c>
      <c r="K102" s="67">
        <f>J102*1.05</f>
        <v>5087.258308125001</v>
      </c>
      <c r="L102" s="67">
        <f>SUM(E102:K102)</f>
        <v>31773.424470625003</v>
      </c>
      <c r="M102" s="66"/>
    </row>
    <row r="103" spans="1:13" ht="12.75" hidden="1">
      <c r="A103" t="s">
        <v>73</v>
      </c>
      <c r="D103" s="65"/>
      <c r="E103" s="10">
        <f aca="true" t="shared" si="5" ref="E103:K103">SUM(E35:E55)</f>
        <v>218</v>
      </c>
      <c r="F103" s="10">
        <f t="shared" si="5"/>
        <v>405</v>
      </c>
      <c r="G103" s="10">
        <f t="shared" si="5"/>
        <v>829</v>
      </c>
      <c r="H103" s="10">
        <f t="shared" si="5"/>
        <v>228.9</v>
      </c>
      <c r="I103" s="10">
        <f t="shared" si="5"/>
        <v>0</v>
      </c>
      <c r="J103" s="10">
        <f t="shared" si="5"/>
        <v>0</v>
      </c>
      <c r="K103" s="10">
        <f t="shared" si="5"/>
        <v>0</v>
      </c>
      <c r="L103" s="67">
        <f>SUM(E103:K103)</f>
        <v>1680.9</v>
      </c>
      <c r="M103" s="66"/>
    </row>
    <row r="104" spans="1:13" ht="12.75" hidden="1">
      <c r="A104" t="s">
        <v>74</v>
      </c>
      <c r="D104" s="65"/>
      <c r="E104" s="68" t="e">
        <f>#REF!+#REF!+70</f>
        <v>#REF!</v>
      </c>
      <c r="F104" s="69" t="e">
        <f>#REF!+#REF!</f>
        <v>#REF!</v>
      </c>
      <c r="G104" s="69" t="e">
        <f>#REF!+#REF!</f>
        <v>#REF!</v>
      </c>
      <c r="H104" s="69" t="e">
        <f>#REF!+#REF!</f>
        <v>#REF!</v>
      </c>
      <c r="I104" s="69" t="e">
        <f>#REF!+#REF!</f>
        <v>#REF!</v>
      </c>
      <c r="J104" s="69" t="e">
        <f>#REF!+#REF!</f>
        <v>#REF!</v>
      </c>
      <c r="K104" s="69" t="e">
        <f>#REF!+#REF!</f>
        <v>#REF!</v>
      </c>
      <c r="L104" s="67" t="e">
        <f>SUM(E104:K104)</f>
        <v>#REF!</v>
      </c>
      <c r="M104" s="66"/>
    </row>
    <row r="105" spans="4:13" ht="12.75" hidden="1">
      <c r="D105" s="65"/>
      <c r="E105" s="66"/>
      <c r="F105" s="66"/>
      <c r="G105" s="66"/>
      <c r="H105" s="66"/>
      <c r="I105" s="66"/>
      <c r="J105" s="66"/>
      <c r="K105" s="66"/>
      <c r="L105" s="70"/>
      <c r="M105" s="66"/>
    </row>
    <row r="106" spans="1:13" ht="13.5" hidden="1" thickBot="1">
      <c r="A106" t="s">
        <v>75</v>
      </c>
      <c r="D106" s="65"/>
      <c r="E106" s="71" t="e">
        <f aca="true" t="shared" si="6" ref="E106:K106">E102+E103+E104</f>
        <v>#REF!</v>
      </c>
      <c r="F106" s="71" t="e">
        <f t="shared" si="6"/>
        <v>#REF!</v>
      </c>
      <c r="G106" s="71" t="e">
        <f t="shared" si="6"/>
        <v>#REF!</v>
      </c>
      <c r="H106" s="71" t="e">
        <f t="shared" si="6"/>
        <v>#REF!</v>
      </c>
      <c r="I106" s="71" t="e">
        <f t="shared" si="6"/>
        <v>#REF!</v>
      </c>
      <c r="J106" s="71" t="e">
        <f t="shared" si="6"/>
        <v>#REF!</v>
      </c>
      <c r="K106" s="71" t="e">
        <f t="shared" si="6"/>
        <v>#REF!</v>
      </c>
      <c r="L106" s="72" t="e">
        <f>SUM(E106:K106)</f>
        <v>#REF!</v>
      </c>
      <c r="M106" s="66"/>
    </row>
    <row r="107" spans="4:13" ht="13.5" hidden="1" thickTop="1">
      <c r="D107" s="65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1:13" ht="12.75" hidden="1">
      <c r="A108" t="s">
        <v>76</v>
      </c>
      <c r="C108" s="73"/>
      <c r="D108" s="65"/>
      <c r="E108" s="74" t="e">
        <f>SUM(E58:E81)+#REF!+#REF!</f>
        <v>#REF!</v>
      </c>
      <c r="F108" s="74" t="e">
        <f>SUM(F58:F77)+#REF!+#REF!</f>
        <v>#REF!</v>
      </c>
      <c r="G108" s="74" t="e">
        <f>SUM(G58:G74)+#REF!+#REF!</f>
        <v>#REF!</v>
      </c>
      <c r="H108" s="74" t="e">
        <f>SUM(H58:H74)+#REF!+#REF!</f>
        <v>#REF!</v>
      </c>
      <c r="I108" s="74" t="e">
        <f>SUM(I58:I74)+#REF!+#REF!</f>
        <v>#REF!</v>
      </c>
      <c r="J108" s="74" t="e">
        <f>SUM(J58:J74)+#REF!+#REF!</f>
        <v>#REF!</v>
      </c>
      <c r="K108" s="74" t="e">
        <f>SUM(K58:K74)+#REF!+#REF!</f>
        <v>#REF!</v>
      </c>
      <c r="L108" s="74" t="e">
        <f>SUM(E108:K108)</f>
        <v>#REF!</v>
      </c>
      <c r="M108" s="66"/>
    </row>
    <row r="109" spans="3:13" ht="12.75" hidden="1">
      <c r="C109" s="73" t="s">
        <v>77</v>
      </c>
      <c r="D109" s="65" t="s">
        <v>78</v>
      </c>
      <c r="E109" s="10" t="e">
        <f>SUM(E71:E73)+E58+#REF!+#REF!</f>
        <v>#REF!</v>
      </c>
      <c r="F109" s="10" t="e">
        <f>SUM(F71:F73)+F58+#REF!+#REF!</f>
        <v>#REF!</v>
      </c>
      <c r="G109" s="10" t="e">
        <f>SUM(G71:G73)+G58+#REF!+#REF!</f>
        <v>#REF!</v>
      </c>
      <c r="H109" s="10" t="e">
        <f>SUM(H71:H73)+H58+#REF!+#REF!</f>
        <v>#REF!</v>
      </c>
      <c r="I109" s="10" t="e">
        <f>SUM(I71:I73)+I58+#REF!+#REF!</f>
        <v>#REF!</v>
      </c>
      <c r="J109" s="10" t="e">
        <f>SUM(J71:J73)+J58+#REF!+#REF!</f>
        <v>#REF!</v>
      </c>
      <c r="K109" s="10" t="e">
        <f>SUM(K71:K73)+K58+#REF!+#REF!</f>
        <v>#REF!</v>
      </c>
      <c r="L109" s="10" t="e">
        <f>SUM(E109:K109)</f>
        <v>#REF!</v>
      </c>
      <c r="M109" s="66"/>
    </row>
    <row r="110" spans="3:13" ht="12.75" hidden="1">
      <c r="C110" s="73" t="s">
        <v>79</v>
      </c>
      <c r="D110" s="65" t="s">
        <v>80</v>
      </c>
      <c r="E110" s="10" t="e">
        <f>SUM(E71:E74)+E58+#REF!+#REF!</f>
        <v>#REF!</v>
      </c>
      <c r="F110" s="10" t="e">
        <f>SUM(F71:F74)+F58+#REF!+#REF!</f>
        <v>#REF!</v>
      </c>
      <c r="G110" s="10" t="e">
        <f>SUM(G71:G74)+G58+#REF!+#REF!</f>
        <v>#REF!</v>
      </c>
      <c r="H110" s="10" t="e">
        <f>SUM(H71:H74)+H58+#REF!+#REF!</f>
        <v>#REF!</v>
      </c>
      <c r="I110" s="10" t="e">
        <f>SUM(I71:I74)+I58+#REF!+#REF!</f>
        <v>#REF!</v>
      </c>
      <c r="J110" s="10" t="e">
        <f>SUM(J71:J74)+J58+#REF!+#REF!</f>
        <v>#REF!</v>
      </c>
      <c r="K110" s="10" t="e">
        <f>SUM(K71:K74)+K58+#REF!+#REF!</f>
        <v>#REF!</v>
      </c>
      <c r="L110" s="10" t="e">
        <f>SUM(E110:K110)</f>
        <v>#REF!</v>
      </c>
      <c r="M110" s="66"/>
    </row>
    <row r="111" spans="4:13" ht="12.75" hidden="1">
      <c r="D111" s="65"/>
      <c r="E111" s="69"/>
      <c r="F111" s="69"/>
      <c r="G111" s="69"/>
      <c r="H111" s="69"/>
      <c r="I111" s="69"/>
      <c r="J111" s="69"/>
      <c r="K111" s="69"/>
      <c r="L111" s="75"/>
      <c r="M111" s="66"/>
    </row>
    <row r="112" spans="4:13" ht="12.75" hidden="1">
      <c r="D112" s="65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1:13" ht="12.75" hidden="1">
      <c r="A113" t="s">
        <v>81</v>
      </c>
      <c r="D113" s="65"/>
      <c r="E113" s="76" t="e">
        <f>E108/$E$106</f>
        <v>#REF!</v>
      </c>
      <c r="F113" s="76" t="e">
        <f>F108/$F$106</f>
        <v>#REF!</v>
      </c>
      <c r="G113" s="76" t="e">
        <f>G108/$G$106</f>
        <v>#REF!</v>
      </c>
      <c r="H113" s="76" t="e">
        <f>H108/$H$106</f>
        <v>#REF!</v>
      </c>
      <c r="I113" s="45" t="e">
        <f>I108/$I$106</f>
        <v>#REF!</v>
      </c>
      <c r="J113" s="76" t="e">
        <f>J108/$J$106</f>
        <v>#REF!</v>
      </c>
      <c r="K113" s="76" t="e">
        <f>K108/$K$106</f>
        <v>#REF!</v>
      </c>
      <c r="L113" s="76" t="e">
        <f>L108/$L$106</f>
        <v>#REF!</v>
      </c>
      <c r="M113" s="66"/>
    </row>
    <row r="114" spans="4:13" ht="12.75" hidden="1">
      <c r="D114" s="65"/>
      <c r="E114" s="45" t="e">
        <f>E109/$E$106</f>
        <v>#REF!</v>
      </c>
      <c r="F114" s="45" t="e">
        <f>F109/$F$106</f>
        <v>#REF!</v>
      </c>
      <c r="G114" s="45" t="e">
        <f>G109/$G$106</f>
        <v>#REF!</v>
      </c>
      <c r="H114" s="45" t="e">
        <f>H109/$H$106</f>
        <v>#REF!</v>
      </c>
      <c r="I114" s="45" t="e">
        <f>I109/$I$106</f>
        <v>#REF!</v>
      </c>
      <c r="J114" s="45" t="e">
        <f>J109/$J$106</f>
        <v>#REF!</v>
      </c>
      <c r="K114" s="45" t="e">
        <f>K109/$K$106</f>
        <v>#REF!</v>
      </c>
      <c r="L114" s="45" t="e">
        <f>L109/$L$106</f>
        <v>#REF!</v>
      </c>
      <c r="M114" s="66"/>
    </row>
    <row r="115" spans="4:13" ht="12.75" hidden="1">
      <c r="D115" s="65"/>
      <c r="E115" s="45" t="e">
        <f>E110/$E$106</f>
        <v>#REF!</v>
      </c>
      <c r="F115" s="45" t="e">
        <f>F110/$F$106</f>
        <v>#REF!</v>
      </c>
      <c r="G115" s="45" t="e">
        <f>G110/$G$106</f>
        <v>#REF!</v>
      </c>
      <c r="H115" s="45" t="e">
        <f>H110/$H$106</f>
        <v>#REF!</v>
      </c>
      <c r="I115" s="45" t="e">
        <f>I110/$I$106</f>
        <v>#REF!</v>
      </c>
      <c r="J115" s="45" t="e">
        <f>J110/$J$106</f>
        <v>#REF!</v>
      </c>
      <c r="K115" s="45" t="e">
        <f>K110/$K$106</f>
        <v>#REF!</v>
      </c>
      <c r="L115" s="45" t="e">
        <f>L110/$L$106</f>
        <v>#REF!</v>
      </c>
      <c r="M115" s="66"/>
    </row>
    <row r="116" spans="4:13" ht="12.75" hidden="1"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13" ht="12.75" hidden="1">
      <c r="A117" t="s">
        <v>82</v>
      </c>
      <c r="D117" s="66"/>
      <c r="E117" s="77" t="e">
        <f>E108*0</f>
        <v>#REF!</v>
      </c>
      <c r="F117" s="77" t="e">
        <f>F108*0.05</f>
        <v>#REF!</v>
      </c>
      <c r="G117" s="77" t="e">
        <f>G108*0.05</f>
        <v>#REF!</v>
      </c>
      <c r="H117" s="77" t="e">
        <f>H108*0.05</f>
        <v>#REF!</v>
      </c>
      <c r="I117" s="77" t="e">
        <f>I108*0.05</f>
        <v>#REF!</v>
      </c>
      <c r="J117" s="77" t="e">
        <f>J108*0</f>
        <v>#REF!</v>
      </c>
      <c r="K117" s="77" t="e">
        <f>K108*0</f>
        <v>#REF!</v>
      </c>
      <c r="L117" s="77" t="e">
        <f>SUM(E117:K117)</f>
        <v>#REF!</v>
      </c>
      <c r="M117" s="66"/>
    </row>
    <row r="118" ht="12.75" hidden="1"/>
    <row r="119" spans="1:12" ht="12.75" hidden="1">
      <c r="A119" t="s">
        <v>83</v>
      </c>
      <c r="E119" s="1" t="e">
        <f aca="true" t="shared" si="7" ref="E119:K119">E103+E104+E108</f>
        <v>#REF!</v>
      </c>
      <c r="F119" s="1" t="e">
        <f t="shared" si="7"/>
        <v>#REF!</v>
      </c>
      <c r="G119" s="1" t="e">
        <f t="shared" si="7"/>
        <v>#REF!</v>
      </c>
      <c r="H119" s="1" t="e">
        <f t="shared" si="7"/>
        <v>#REF!</v>
      </c>
      <c r="I119" s="1" t="e">
        <f t="shared" si="7"/>
        <v>#REF!</v>
      </c>
      <c r="J119" s="1" t="e">
        <f t="shared" si="7"/>
        <v>#REF!</v>
      </c>
      <c r="K119" s="1" t="e">
        <f t="shared" si="7"/>
        <v>#REF!</v>
      </c>
      <c r="L119" s="1" t="e">
        <f>SUM(E119:K119)</f>
        <v>#REF!</v>
      </c>
    </row>
    <row r="120" spans="1:12" ht="12.75" hidden="1">
      <c r="A120" t="s">
        <v>84</v>
      </c>
      <c r="E120" s="1" t="e">
        <f aca="true" t="shared" si="8" ref="E120:K120">E103+E104</f>
        <v>#REF!</v>
      </c>
      <c r="F120" s="1" t="e">
        <f t="shared" si="8"/>
        <v>#REF!</v>
      </c>
      <c r="G120" s="1" t="e">
        <f t="shared" si="8"/>
        <v>#REF!</v>
      </c>
      <c r="H120" s="1" t="e">
        <f t="shared" si="8"/>
        <v>#REF!</v>
      </c>
      <c r="I120" s="1" t="e">
        <f t="shared" si="8"/>
        <v>#REF!</v>
      </c>
      <c r="J120" s="1" t="e">
        <f t="shared" si="8"/>
        <v>#REF!</v>
      </c>
      <c r="K120" s="1" t="e">
        <f t="shared" si="8"/>
        <v>#REF!</v>
      </c>
      <c r="L120" s="1" t="e">
        <f>SUM(E120:K120)</f>
        <v>#REF!</v>
      </c>
    </row>
    <row r="121" spans="1:12" ht="12.75" hidden="1">
      <c r="A121" t="s">
        <v>85</v>
      </c>
      <c r="E121" s="78" t="e">
        <f aca="true" t="shared" si="9" ref="E121:K121">E117</f>
        <v>#REF!</v>
      </c>
      <c r="F121" s="78" t="e">
        <f t="shared" si="9"/>
        <v>#REF!</v>
      </c>
      <c r="G121" s="78" t="e">
        <f t="shared" si="9"/>
        <v>#REF!</v>
      </c>
      <c r="H121" s="78" t="e">
        <f t="shared" si="9"/>
        <v>#REF!</v>
      </c>
      <c r="I121" s="78" t="e">
        <f t="shared" si="9"/>
        <v>#REF!</v>
      </c>
      <c r="J121" s="78" t="e">
        <f t="shared" si="9"/>
        <v>#REF!</v>
      </c>
      <c r="K121" s="78" t="e">
        <f t="shared" si="9"/>
        <v>#REF!</v>
      </c>
      <c r="L121" s="1" t="e">
        <f>SUM(E121:K121)</f>
        <v>#REF!</v>
      </c>
    </row>
    <row r="122" spans="1:12" ht="12.75" hidden="1">
      <c r="A122" t="s">
        <v>65</v>
      </c>
      <c r="E122" s="1" t="e">
        <f aca="true" t="shared" si="10" ref="E122:K122">E108-E121</f>
        <v>#REF!</v>
      </c>
      <c r="F122" s="1" t="e">
        <f t="shared" si="10"/>
        <v>#REF!</v>
      </c>
      <c r="G122" s="1" t="e">
        <f t="shared" si="10"/>
        <v>#REF!</v>
      </c>
      <c r="H122" s="1" t="e">
        <f t="shared" si="10"/>
        <v>#REF!</v>
      </c>
      <c r="I122" s="1" t="e">
        <f t="shared" si="10"/>
        <v>#REF!</v>
      </c>
      <c r="J122" s="1" t="e">
        <f t="shared" si="10"/>
        <v>#REF!</v>
      </c>
      <c r="K122" s="1" t="e">
        <f t="shared" si="10"/>
        <v>#REF!</v>
      </c>
      <c r="L122" s="1" t="e">
        <f>SUM(E122:K122)</f>
        <v>#REF!</v>
      </c>
    </row>
    <row r="123" spans="5:11" ht="12.75" hidden="1">
      <c r="E123" s="1" t="e">
        <f aca="true" t="shared" si="11" ref="E123:K123">SUM(E120:E122)</f>
        <v>#REF!</v>
      </c>
      <c r="F123" s="1" t="e">
        <f t="shared" si="11"/>
        <v>#REF!</v>
      </c>
      <c r="G123" s="1" t="e">
        <f t="shared" si="11"/>
        <v>#REF!</v>
      </c>
      <c r="H123" s="1" t="e">
        <f t="shared" si="11"/>
        <v>#REF!</v>
      </c>
      <c r="I123" s="1" t="e">
        <f t="shared" si="11"/>
        <v>#REF!</v>
      </c>
      <c r="J123" s="1" t="e">
        <f t="shared" si="11"/>
        <v>#REF!</v>
      </c>
      <c r="K123" s="1" t="e">
        <f t="shared" si="11"/>
        <v>#REF!</v>
      </c>
    </row>
    <row r="124" ht="12.75" hidden="1">
      <c r="E124" s="1"/>
    </row>
    <row r="125" ht="15.75" hidden="1">
      <c r="A125" s="63" t="s">
        <v>86</v>
      </c>
    </row>
    <row r="126" ht="12.75" hidden="1"/>
    <row r="127" ht="12.75" hidden="1">
      <c r="A127" s="8" t="s">
        <v>87</v>
      </c>
    </row>
    <row r="128" ht="12.75" hidden="1">
      <c r="A128" t="s">
        <v>88</v>
      </c>
    </row>
    <row r="129" ht="12.75" hidden="1">
      <c r="A129" s="8" t="s">
        <v>89</v>
      </c>
    </row>
    <row r="130" ht="12.75" hidden="1">
      <c r="A130" t="s">
        <v>90</v>
      </c>
    </row>
    <row r="131" ht="12.75" hidden="1">
      <c r="A131" s="8" t="s">
        <v>91</v>
      </c>
    </row>
    <row r="132" ht="12.75" hidden="1">
      <c r="A132" t="s">
        <v>90</v>
      </c>
    </row>
    <row r="133" ht="12.75" hidden="1">
      <c r="A133" s="8" t="s">
        <v>92</v>
      </c>
    </row>
    <row r="134" ht="12.75" hidden="1">
      <c r="A134" s="79" t="s">
        <v>93</v>
      </c>
    </row>
    <row r="135" ht="12.75" hidden="1">
      <c r="A135" s="79" t="s">
        <v>94</v>
      </c>
    </row>
    <row r="136" ht="12.75" hidden="1"/>
    <row r="137" ht="12.75" hidden="1"/>
    <row r="138" ht="12.75" hidden="1"/>
    <row r="139" ht="12.75" hidden="1"/>
    <row r="140" ht="12.75" hidden="1"/>
    <row r="142" spans="1:9" ht="12.75">
      <c r="A142" t="s">
        <v>95</v>
      </c>
      <c r="I142" s="1"/>
    </row>
    <row r="143" ht="12.75">
      <c r="A143" s="80" t="s">
        <v>48</v>
      </c>
    </row>
    <row r="144" ht="15">
      <c r="A144" s="81" t="s">
        <v>96</v>
      </c>
    </row>
    <row r="146" ht="12.75" hidden="1">
      <c r="A146" t="s">
        <v>97</v>
      </c>
    </row>
    <row r="147" spans="3:8" ht="12.75" hidden="1">
      <c r="C147" s="82" t="s">
        <v>98</v>
      </c>
      <c r="F147" s="82"/>
      <c r="G147" s="83"/>
      <c r="H147" s="82" t="s">
        <v>98</v>
      </c>
    </row>
    <row r="148" spans="1:8" ht="12.75" hidden="1">
      <c r="A148" t="s">
        <v>99</v>
      </c>
      <c r="C148" s="82" t="s">
        <v>100</v>
      </c>
      <c r="F148" s="82" t="s">
        <v>101</v>
      </c>
      <c r="G148" s="83"/>
      <c r="H148" s="82" t="s">
        <v>100</v>
      </c>
    </row>
    <row r="149" spans="6:7" ht="12.75" hidden="1">
      <c r="F149" s="82"/>
      <c r="G149" s="83"/>
    </row>
    <row r="150" spans="1:8" ht="12.75" hidden="1">
      <c r="A150" t="s">
        <v>102</v>
      </c>
      <c r="C150">
        <v>24280</v>
      </c>
      <c r="F150" s="84" t="s">
        <v>103</v>
      </c>
      <c r="G150" s="83"/>
      <c r="H150">
        <v>77599</v>
      </c>
    </row>
    <row r="151" spans="1:8" ht="12.75" hidden="1">
      <c r="A151" t="s">
        <v>104</v>
      </c>
      <c r="C151">
        <v>12963</v>
      </c>
      <c r="F151" s="84" t="s">
        <v>105</v>
      </c>
      <c r="G151" s="83"/>
      <c r="H151">
        <f>29247+43742</f>
        <v>72989</v>
      </c>
    </row>
    <row r="152" spans="1:8" ht="12.75" hidden="1">
      <c r="A152" t="s">
        <v>106</v>
      </c>
      <c r="C152">
        <v>23752</v>
      </c>
      <c r="F152" s="84" t="s">
        <v>107</v>
      </c>
      <c r="G152" s="83"/>
      <c r="H152">
        <v>19827</v>
      </c>
    </row>
    <row r="153" spans="1:7" ht="12.75" hidden="1">
      <c r="A153" t="s">
        <v>108</v>
      </c>
      <c r="C153">
        <v>85949</v>
      </c>
      <c r="F153" s="83"/>
      <c r="G153" s="83"/>
    </row>
    <row r="154" spans="1:8" ht="12.75" hidden="1">
      <c r="A154" t="s">
        <v>109</v>
      </c>
      <c r="C154">
        <f>SUM(C150:C153)</f>
        <v>146944</v>
      </c>
      <c r="F154" s="83"/>
      <c r="G154" s="83"/>
      <c r="H154">
        <f>SUM(H150:H153)</f>
        <v>170415</v>
      </c>
    </row>
    <row r="156" ht="12.75">
      <c r="A156" s="80"/>
    </row>
    <row r="157" ht="15">
      <c r="A157" s="85"/>
    </row>
    <row r="158" ht="15">
      <c r="A158" s="85"/>
    </row>
    <row r="159" ht="15">
      <c r="A159" s="85"/>
    </row>
  </sheetData>
  <mergeCells count="4">
    <mergeCell ref="A5:L5"/>
    <mergeCell ref="A2:H2"/>
    <mergeCell ref="A3:H3"/>
    <mergeCell ref="A4:H4"/>
  </mergeCells>
  <printOptions/>
  <pageMargins left="1.25" right="0.5" top="0.5" bottom="0.5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 Exploration and Mining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cam335</dc:creator>
  <cp:keywords/>
  <dc:description/>
  <cp:lastModifiedBy>cam335</cp:lastModifiedBy>
  <dcterms:created xsi:type="dcterms:W3CDTF">2003-10-10T02:38:49Z</dcterms:created>
  <dcterms:modified xsi:type="dcterms:W3CDTF">2003-10-10T02:38:59Z</dcterms:modified>
  <cp:category/>
  <cp:version/>
  <cp:contentType/>
  <cp:contentStatus/>
</cp:coreProperties>
</file>